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2452" documentId="8_{4B430909-737B-41CD-8D9C-A1415048A31D}" xr6:coauthVersionLast="47" xr6:coauthVersionMax="47" xr10:uidLastSave="{279305F2-14ED-4F52-9F71-CF6C9B6127D2}"/>
  <bookViews>
    <workbookView xWindow="-120" yWindow="-120" windowWidth="29040" windowHeight="15720" activeTab="8" xr2:uid="{00000000-000D-0000-FFFF-FFFF00000000}"/>
  </bookViews>
  <sheets>
    <sheet name="Info" sheetId="3" r:id="rId1"/>
    <sheet name="codesheet" sheetId="2" r:id="rId2"/>
    <sheet name="datasheet" sheetId="1" r:id="rId3"/>
    <sheet name="Sample description" sheetId="22" r:id="rId4"/>
    <sheet name="chi_control" sheetId="4" r:id="rId5"/>
    <sheet name="chi_control1" sheetId="5" r:id="rId6"/>
    <sheet name="chi_control2" sheetId="7" r:id="rId7"/>
    <sheet name="datasheet_cyclone" sheetId="13" r:id="rId8"/>
    <sheet name="datasheet_bleach" sheetId="2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3" l="1"/>
  <c r="O2" i="23"/>
  <c r="R2" i="23"/>
  <c r="U2" i="23"/>
  <c r="X2" i="23"/>
  <c r="AA2" i="23"/>
  <c r="AD2" i="23"/>
  <c r="AG2" i="23"/>
  <c r="AJ2" i="23"/>
  <c r="AM2" i="23"/>
  <c r="AP2" i="23"/>
  <c r="AS2" i="23"/>
  <c r="AV2" i="23"/>
  <c r="AY2" i="23"/>
  <c r="BB2" i="23"/>
  <c r="BE2" i="23"/>
  <c r="L3" i="23"/>
  <c r="O3" i="23"/>
  <c r="R3" i="23"/>
  <c r="U3" i="23"/>
  <c r="X3" i="23"/>
  <c r="AA3" i="23"/>
  <c r="AD3" i="23"/>
  <c r="AG3" i="23"/>
  <c r="AJ3" i="23"/>
  <c r="AM3" i="23"/>
  <c r="AP3" i="23"/>
  <c r="AS3" i="23"/>
  <c r="AV3" i="23"/>
  <c r="AY3" i="23"/>
  <c r="BB3" i="23"/>
  <c r="BE3" i="23"/>
  <c r="L5" i="23"/>
  <c r="O5" i="23"/>
  <c r="R5" i="23"/>
  <c r="U5" i="23"/>
  <c r="X5" i="23"/>
  <c r="AA5" i="23"/>
  <c r="AD5" i="23"/>
  <c r="AG5" i="23"/>
  <c r="AJ5" i="23"/>
  <c r="AM5" i="23"/>
  <c r="AP5" i="23"/>
  <c r="AS5" i="23"/>
  <c r="AV5" i="23"/>
  <c r="AY5" i="23"/>
  <c r="BB5" i="23"/>
  <c r="BE5" i="23"/>
  <c r="L6" i="23"/>
  <c r="O6" i="23"/>
  <c r="R6" i="23"/>
  <c r="U6" i="23"/>
  <c r="X6" i="23"/>
  <c r="AA6" i="23"/>
  <c r="AD6" i="23"/>
  <c r="AG6" i="23"/>
  <c r="AJ6" i="23"/>
  <c r="AM6" i="23"/>
  <c r="AP6" i="23"/>
  <c r="AS6" i="23"/>
  <c r="AV6" i="23"/>
  <c r="AY6" i="23"/>
  <c r="BB6" i="23"/>
  <c r="BE6" i="23"/>
  <c r="L8" i="23"/>
  <c r="O8" i="23"/>
  <c r="R8" i="23"/>
  <c r="U8" i="23"/>
  <c r="X8" i="23"/>
  <c r="AA8" i="23"/>
  <c r="AD8" i="23"/>
  <c r="AG8" i="23"/>
  <c r="AJ8" i="23"/>
  <c r="AM8" i="23"/>
  <c r="AP8" i="23"/>
  <c r="AS8" i="23"/>
  <c r="AV8" i="23"/>
  <c r="AY8" i="23"/>
  <c r="BB8" i="23"/>
  <c r="BE8" i="23"/>
  <c r="L9" i="23"/>
  <c r="O9" i="23"/>
  <c r="R9" i="23"/>
  <c r="U9" i="23"/>
  <c r="X9" i="23"/>
  <c r="AA9" i="23"/>
  <c r="AD9" i="23"/>
  <c r="AG9" i="23"/>
  <c r="AJ9" i="23"/>
  <c r="AM9" i="23"/>
  <c r="AP9" i="23"/>
  <c r="AS9" i="23"/>
  <c r="AV9" i="23"/>
  <c r="AY9" i="23"/>
  <c r="BB9" i="23"/>
  <c r="BE9" i="23"/>
  <c r="L10" i="23"/>
  <c r="O10" i="23"/>
  <c r="R10" i="23"/>
  <c r="U10" i="23"/>
  <c r="X10" i="23"/>
  <c r="AA10" i="23"/>
  <c r="AD10" i="23"/>
  <c r="AG10" i="23"/>
  <c r="AJ10" i="23"/>
  <c r="AM10" i="23"/>
  <c r="AP10" i="23"/>
  <c r="AS10" i="23"/>
  <c r="AV10" i="23"/>
  <c r="AY10" i="23"/>
  <c r="BB10" i="23"/>
  <c r="BE10" i="23"/>
  <c r="L12" i="23"/>
  <c r="O12" i="23"/>
  <c r="R12" i="23"/>
  <c r="U12" i="23"/>
  <c r="X12" i="23"/>
  <c r="AA12" i="23"/>
  <c r="AD12" i="23"/>
  <c r="AG12" i="23"/>
  <c r="AJ12" i="23"/>
  <c r="AM12" i="23"/>
  <c r="AP12" i="23"/>
  <c r="AS12" i="23"/>
  <c r="AV12" i="23"/>
  <c r="AY12" i="23"/>
  <c r="BB12" i="23"/>
  <c r="BE12" i="23"/>
  <c r="L13" i="23"/>
  <c r="O13" i="23"/>
  <c r="R13" i="23"/>
  <c r="U13" i="23"/>
  <c r="X13" i="23"/>
  <c r="AA13" i="23"/>
  <c r="AD13" i="23"/>
  <c r="AG13" i="23"/>
  <c r="AJ13" i="23"/>
  <c r="AM13" i="23"/>
  <c r="AP13" i="23"/>
  <c r="AS13" i="23"/>
  <c r="AV13" i="23"/>
  <c r="AY13" i="23"/>
  <c r="BB13" i="23"/>
  <c r="BE13" i="23"/>
  <c r="L15" i="23"/>
  <c r="O15" i="23"/>
  <c r="R15" i="23"/>
  <c r="U15" i="23"/>
  <c r="X15" i="23"/>
  <c r="AA15" i="23"/>
  <c r="AD15" i="23"/>
  <c r="AG15" i="23"/>
  <c r="AJ15" i="23"/>
  <c r="AM15" i="23"/>
  <c r="AP15" i="23"/>
  <c r="AS15" i="23"/>
  <c r="AV15" i="23"/>
  <c r="AY15" i="23"/>
  <c r="BB15" i="23"/>
  <c r="BE15" i="23"/>
  <c r="L16" i="23"/>
  <c r="O16" i="23"/>
  <c r="R16" i="23"/>
  <c r="U16" i="23"/>
  <c r="X16" i="23"/>
  <c r="AA16" i="23"/>
  <c r="AD16" i="23"/>
  <c r="AG16" i="23"/>
  <c r="AJ16" i="23"/>
  <c r="AM16" i="23"/>
  <c r="AP16" i="23"/>
  <c r="AS16" i="23"/>
  <c r="AV16" i="23"/>
  <c r="AY16" i="23"/>
  <c r="BB16" i="23"/>
  <c r="BE16" i="23"/>
  <c r="L17" i="23"/>
  <c r="O17" i="23"/>
  <c r="R17" i="23"/>
  <c r="U17" i="23"/>
  <c r="X17" i="23"/>
  <c r="AA17" i="23"/>
  <c r="AD17" i="23"/>
  <c r="AG17" i="23"/>
  <c r="AJ17" i="23"/>
  <c r="AM17" i="23"/>
  <c r="AP17" i="23"/>
  <c r="AS17" i="23"/>
  <c r="AV17" i="23"/>
  <c r="AY17" i="23"/>
  <c r="BB17" i="23"/>
  <c r="BE17" i="23"/>
  <c r="L18" i="23"/>
  <c r="O18" i="23"/>
  <c r="R18" i="23"/>
  <c r="U18" i="23"/>
  <c r="X18" i="23"/>
  <c r="AA18" i="23"/>
  <c r="AD18" i="23"/>
  <c r="AG18" i="23"/>
  <c r="AJ18" i="23"/>
  <c r="AM18" i="23"/>
  <c r="AP18" i="23"/>
  <c r="AS18" i="23"/>
  <c r="AV18" i="23"/>
  <c r="AY18" i="23"/>
  <c r="BB18" i="23"/>
  <c r="BE18" i="23"/>
  <c r="L21" i="23"/>
  <c r="O21" i="23"/>
  <c r="R21" i="23"/>
  <c r="U21" i="23"/>
  <c r="X21" i="23"/>
  <c r="AA21" i="23"/>
  <c r="AD21" i="23"/>
  <c r="AG21" i="23"/>
  <c r="AJ21" i="23"/>
  <c r="AM21" i="23"/>
  <c r="AP21" i="23"/>
  <c r="AS21" i="23"/>
  <c r="AV21" i="23"/>
  <c r="AY21" i="23"/>
  <c r="BB21" i="23"/>
  <c r="BE21" i="23"/>
  <c r="L22" i="23"/>
  <c r="O22" i="23"/>
  <c r="R22" i="23"/>
  <c r="U22" i="23"/>
  <c r="X22" i="23"/>
  <c r="AA22" i="23"/>
  <c r="AD22" i="23"/>
  <c r="AG22" i="23"/>
  <c r="AJ22" i="23"/>
  <c r="AM22" i="23"/>
  <c r="AP22" i="23"/>
  <c r="AS22" i="23"/>
  <c r="AV22" i="23"/>
  <c r="AY22" i="23"/>
  <c r="BB22" i="23"/>
  <c r="BE22" i="23"/>
  <c r="L24" i="23"/>
  <c r="O24" i="23"/>
  <c r="R24" i="23"/>
  <c r="U24" i="23"/>
  <c r="AA24" i="23"/>
  <c r="AD24" i="23"/>
  <c r="AG24" i="23"/>
  <c r="AJ24" i="23"/>
  <c r="AM24" i="23"/>
  <c r="AP24" i="23"/>
  <c r="AS24" i="23"/>
  <c r="AV24" i="23"/>
  <c r="AY24" i="23"/>
  <c r="BE24" i="23"/>
  <c r="L25" i="23"/>
  <c r="O25" i="23"/>
  <c r="R25" i="23"/>
  <c r="U25" i="23"/>
  <c r="X25" i="23"/>
  <c r="AA25" i="23"/>
  <c r="AD25" i="23"/>
  <c r="AG25" i="23"/>
  <c r="AJ25" i="23"/>
  <c r="AM25" i="23"/>
  <c r="AP25" i="23"/>
  <c r="AS25" i="23"/>
  <c r="AV25" i="23"/>
  <c r="AY25" i="23"/>
  <c r="BB25" i="23"/>
  <c r="BE25" i="23"/>
  <c r="L26" i="23"/>
  <c r="O26" i="23"/>
  <c r="R26" i="23"/>
  <c r="U26" i="23"/>
  <c r="X26" i="23"/>
  <c r="AA26" i="23"/>
  <c r="AD26" i="23"/>
  <c r="AG26" i="23"/>
  <c r="AJ26" i="23"/>
  <c r="AM26" i="23"/>
  <c r="AP26" i="23"/>
  <c r="AS26" i="23"/>
  <c r="AV26" i="23"/>
  <c r="AY26" i="23"/>
  <c r="BB26" i="23"/>
  <c r="BE26" i="23"/>
  <c r="L31" i="23"/>
  <c r="O31" i="23"/>
  <c r="R31" i="23"/>
  <c r="U31" i="23"/>
  <c r="X31" i="23"/>
  <c r="AA31" i="23"/>
  <c r="AD31" i="23"/>
  <c r="AG31" i="23"/>
  <c r="AJ31" i="23"/>
  <c r="AM31" i="23"/>
  <c r="AP31" i="23"/>
  <c r="AS31" i="23"/>
  <c r="AV31" i="23"/>
  <c r="AY31" i="23"/>
  <c r="BB31" i="23"/>
  <c r="BE31" i="23"/>
  <c r="L32" i="23"/>
  <c r="O32" i="23"/>
  <c r="R32" i="23"/>
  <c r="U32" i="23"/>
  <c r="X32" i="23"/>
  <c r="AA32" i="23"/>
  <c r="AD32" i="23"/>
  <c r="AG32" i="23"/>
  <c r="AJ32" i="23"/>
  <c r="AM32" i="23"/>
  <c r="AP32" i="23"/>
  <c r="AS32" i="23"/>
  <c r="AV32" i="23"/>
  <c r="AY32" i="23"/>
  <c r="BB32" i="23"/>
  <c r="BE32" i="23"/>
  <c r="L35" i="23"/>
  <c r="O35" i="23"/>
  <c r="R35" i="23"/>
  <c r="U35" i="23"/>
  <c r="X35" i="23"/>
  <c r="AA35" i="23"/>
  <c r="AD35" i="23"/>
  <c r="AG35" i="23"/>
  <c r="AJ35" i="23"/>
  <c r="AM35" i="23"/>
  <c r="AP35" i="23"/>
  <c r="AS35" i="23"/>
  <c r="AV35" i="23"/>
  <c r="AY35" i="23"/>
  <c r="BB35" i="23"/>
  <c r="BE35" i="23"/>
  <c r="L36" i="23"/>
  <c r="O36" i="23"/>
  <c r="R36" i="23"/>
  <c r="U36" i="23"/>
  <c r="X36" i="23"/>
  <c r="AA36" i="23"/>
  <c r="AD36" i="23"/>
  <c r="AG36" i="23"/>
  <c r="AJ36" i="23"/>
  <c r="AM36" i="23"/>
  <c r="AP36" i="23"/>
  <c r="AS36" i="23"/>
  <c r="AV36" i="23"/>
  <c r="AY36" i="23"/>
  <c r="BB36" i="23"/>
  <c r="BE36" i="23"/>
  <c r="L37" i="23"/>
  <c r="O37" i="23"/>
  <c r="R37" i="23"/>
  <c r="U37" i="23"/>
  <c r="X37" i="23"/>
  <c r="AA37" i="23"/>
  <c r="AD37" i="23"/>
  <c r="AG37" i="23"/>
  <c r="AJ37" i="23"/>
  <c r="AM37" i="23"/>
  <c r="AP37" i="23"/>
  <c r="AS37" i="23"/>
  <c r="AV37" i="23"/>
  <c r="AY37" i="23"/>
  <c r="BB37" i="23"/>
  <c r="BE37" i="23"/>
  <c r="L38" i="23"/>
  <c r="O38" i="23"/>
  <c r="R38" i="23"/>
  <c r="U38" i="23"/>
  <c r="X38" i="23"/>
  <c r="AA38" i="23"/>
  <c r="AD38" i="23"/>
  <c r="AG38" i="23"/>
  <c r="AJ38" i="23"/>
  <c r="AM38" i="23"/>
  <c r="AP38" i="23"/>
  <c r="AS38" i="23"/>
  <c r="AV38" i="23"/>
  <c r="AY38" i="23"/>
  <c r="BB38" i="23"/>
  <c r="BE38" i="23"/>
  <c r="L39" i="23"/>
  <c r="O39" i="23"/>
  <c r="R39" i="23"/>
  <c r="U39" i="23"/>
  <c r="X39" i="23"/>
  <c r="AA39" i="23"/>
  <c r="AD39" i="23"/>
  <c r="AG39" i="23"/>
  <c r="AJ39" i="23"/>
  <c r="AM39" i="23"/>
  <c r="AP39" i="23"/>
  <c r="AS39" i="23"/>
  <c r="AV39" i="23"/>
  <c r="AY39" i="23"/>
  <c r="BB39" i="23"/>
  <c r="BE39" i="23"/>
  <c r="L40" i="23"/>
  <c r="O40" i="23"/>
  <c r="R40" i="23"/>
  <c r="U40" i="23"/>
  <c r="X40" i="23"/>
  <c r="AA40" i="23"/>
  <c r="AD40" i="23"/>
  <c r="AG40" i="23"/>
  <c r="AJ40" i="23"/>
  <c r="AM40" i="23"/>
  <c r="AP40" i="23"/>
  <c r="AS40" i="23"/>
  <c r="AV40" i="23"/>
  <c r="AY40" i="23"/>
  <c r="BB40" i="23"/>
  <c r="BE40" i="23"/>
  <c r="BE126" i="23"/>
  <c r="BB126" i="23"/>
  <c r="AY126" i="23"/>
  <c r="AV126" i="23"/>
  <c r="AS126" i="23"/>
  <c r="AP126" i="23"/>
  <c r="AM126" i="23"/>
  <c r="AJ126" i="23"/>
  <c r="AG126" i="23"/>
  <c r="AD126" i="23"/>
  <c r="AA126" i="23"/>
  <c r="U126" i="23"/>
  <c r="R126" i="23"/>
  <c r="O126" i="23"/>
  <c r="L126" i="23"/>
  <c r="BE125" i="23"/>
  <c r="BB125" i="23"/>
  <c r="AY125" i="23"/>
  <c r="AV125" i="23"/>
  <c r="AS125" i="23"/>
  <c r="AP125" i="23"/>
  <c r="AM125" i="23"/>
  <c r="AJ125" i="23"/>
  <c r="AG125" i="23"/>
  <c r="AD125" i="23"/>
  <c r="AA125" i="23"/>
  <c r="X125" i="23"/>
  <c r="U125" i="23"/>
  <c r="R125" i="23"/>
  <c r="O125" i="23"/>
  <c r="L125" i="23"/>
  <c r="BE124" i="23"/>
  <c r="BB124" i="23"/>
  <c r="AY124" i="23"/>
  <c r="AV124" i="23"/>
  <c r="AS124" i="23"/>
  <c r="AP124" i="23"/>
  <c r="AM124" i="23"/>
  <c r="AJ124" i="23"/>
  <c r="AG124" i="23"/>
  <c r="AD124" i="23"/>
  <c r="AA124" i="23"/>
  <c r="X124" i="23"/>
  <c r="U124" i="23"/>
  <c r="R124" i="23"/>
  <c r="O124" i="23"/>
  <c r="L124" i="23"/>
  <c r="BE123" i="23"/>
  <c r="BB123" i="23"/>
  <c r="AY123" i="23"/>
  <c r="AV123" i="23"/>
  <c r="AS123" i="23"/>
  <c r="AP123" i="23"/>
  <c r="AM123" i="23"/>
  <c r="AJ123" i="23"/>
  <c r="AG123" i="23"/>
  <c r="AD123" i="23"/>
  <c r="AA123" i="23"/>
  <c r="X123" i="23"/>
  <c r="U123" i="23"/>
  <c r="R123" i="23"/>
  <c r="O123" i="23"/>
  <c r="L123" i="23"/>
  <c r="BE122" i="23"/>
  <c r="BB122" i="23"/>
  <c r="AY122" i="23"/>
  <c r="AV122" i="23"/>
  <c r="AS122" i="23"/>
  <c r="AP122" i="23"/>
  <c r="AM122" i="23"/>
  <c r="AJ122" i="23"/>
  <c r="AG122" i="23"/>
  <c r="AD122" i="23"/>
  <c r="AA122" i="23"/>
  <c r="X122" i="23"/>
  <c r="U122" i="23"/>
  <c r="R122" i="23"/>
  <c r="O122" i="23"/>
  <c r="L122" i="23"/>
  <c r="BE121" i="23"/>
  <c r="BB121" i="23"/>
  <c r="AY121" i="23"/>
  <c r="AV121" i="23"/>
  <c r="AS121" i="23"/>
  <c r="AP121" i="23"/>
  <c r="AM121" i="23"/>
  <c r="AJ121" i="23"/>
  <c r="AG121" i="23"/>
  <c r="AD121" i="23"/>
  <c r="AA121" i="23"/>
  <c r="X121" i="23"/>
  <c r="U121" i="23"/>
  <c r="R121" i="23"/>
  <c r="O121" i="23"/>
  <c r="L121" i="23"/>
  <c r="BE120" i="23"/>
  <c r="BB120" i="23"/>
  <c r="AY120" i="23"/>
  <c r="AV120" i="23"/>
  <c r="AS120" i="23"/>
  <c r="AP120" i="23"/>
  <c r="AM120" i="23"/>
  <c r="AJ120" i="23"/>
  <c r="AG120" i="23"/>
  <c r="AD120" i="23"/>
  <c r="AA120" i="23"/>
  <c r="X120" i="23"/>
  <c r="U120" i="23"/>
  <c r="R120" i="23"/>
  <c r="O120" i="23"/>
  <c r="L120" i="23"/>
  <c r="BB119" i="23"/>
  <c r="AY119" i="23"/>
  <c r="AV119" i="23"/>
  <c r="AS119" i="23"/>
  <c r="AP119" i="23"/>
  <c r="AM119" i="23"/>
  <c r="AJ119" i="23"/>
  <c r="AG119" i="23"/>
  <c r="AD119" i="23"/>
  <c r="AA119" i="23"/>
  <c r="X119" i="23"/>
  <c r="U119" i="23"/>
  <c r="R119" i="23"/>
  <c r="O119" i="23"/>
  <c r="L119" i="23"/>
  <c r="BE118" i="23"/>
  <c r="BB118" i="23"/>
  <c r="AY118" i="23"/>
  <c r="AV118" i="23"/>
  <c r="AS118" i="23"/>
  <c r="AP118" i="23"/>
  <c r="AM118" i="23"/>
  <c r="AJ118" i="23"/>
  <c r="AG118" i="23"/>
  <c r="AD118" i="23"/>
  <c r="AA118" i="23"/>
  <c r="U118" i="23"/>
  <c r="R118" i="23"/>
  <c r="O118" i="23"/>
  <c r="L118" i="23"/>
  <c r="BE117" i="23"/>
  <c r="BB117" i="23"/>
  <c r="AY117" i="23"/>
  <c r="AV117" i="23"/>
  <c r="AS117" i="23"/>
  <c r="AP117" i="23"/>
  <c r="AM117" i="23"/>
  <c r="AJ117" i="23"/>
  <c r="AG117" i="23"/>
  <c r="AD117" i="23"/>
  <c r="AA117" i="23"/>
  <c r="X117" i="23"/>
  <c r="U117" i="23"/>
  <c r="R117" i="23"/>
  <c r="O117" i="23"/>
  <c r="L117" i="23"/>
  <c r="BE116" i="23"/>
  <c r="BB116" i="23"/>
  <c r="AY116" i="23"/>
  <c r="AV116" i="23"/>
  <c r="AS116" i="23"/>
  <c r="AP116" i="23"/>
  <c r="AM116" i="23"/>
  <c r="AJ116" i="23"/>
  <c r="AG116" i="23"/>
  <c r="AD116" i="23"/>
  <c r="AA116" i="23"/>
  <c r="X116" i="23"/>
  <c r="U116" i="23"/>
  <c r="R116" i="23"/>
  <c r="O116" i="23"/>
  <c r="L116" i="23"/>
  <c r="BE115" i="23"/>
  <c r="BB115" i="23"/>
  <c r="AY115" i="23"/>
  <c r="AV115" i="23"/>
  <c r="AS115" i="23"/>
  <c r="AP115" i="23"/>
  <c r="AM115" i="23"/>
  <c r="AJ115" i="23"/>
  <c r="AG115" i="23"/>
  <c r="AD115" i="23"/>
  <c r="AA115" i="23"/>
  <c r="X115" i="23"/>
  <c r="U115" i="23"/>
  <c r="R115" i="23"/>
  <c r="O115" i="23"/>
  <c r="L115" i="23"/>
  <c r="BE114" i="23"/>
  <c r="BB114" i="23"/>
  <c r="AY114" i="23"/>
  <c r="AV114" i="23"/>
  <c r="AS114" i="23"/>
  <c r="AP114" i="23"/>
  <c r="AM114" i="23"/>
  <c r="AJ114" i="23"/>
  <c r="AG114" i="23"/>
  <c r="AD114" i="23"/>
  <c r="AA114" i="23"/>
  <c r="U114" i="23"/>
  <c r="R114" i="23"/>
  <c r="O114" i="23"/>
  <c r="L114" i="23"/>
  <c r="BE113" i="23"/>
  <c r="BB113" i="23"/>
  <c r="AY113" i="23"/>
  <c r="AV113" i="23"/>
  <c r="AS113" i="23"/>
  <c r="AP113" i="23"/>
  <c r="AM113" i="23"/>
  <c r="AJ113" i="23"/>
  <c r="AG113" i="23"/>
  <c r="AD113" i="23"/>
  <c r="AA113" i="23"/>
  <c r="X113" i="23"/>
  <c r="U113" i="23"/>
  <c r="R113" i="23"/>
  <c r="O113" i="23"/>
  <c r="L113" i="23"/>
  <c r="BE112" i="23"/>
  <c r="BB112" i="23"/>
  <c r="AY112" i="23"/>
  <c r="AV112" i="23"/>
  <c r="AS112" i="23"/>
  <c r="AP112" i="23"/>
  <c r="AM112" i="23"/>
  <c r="AJ112" i="23"/>
  <c r="AG112" i="23"/>
  <c r="AD112" i="23"/>
  <c r="AA112" i="23"/>
  <c r="U112" i="23"/>
  <c r="R112" i="23"/>
  <c r="O112" i="23"/>
  <c r="L112" i="23"/>
  <c r="BE111" i="23"/>
  <c r="BB111" i="23"/>
  <c r="AY111" i="23"/>
  <c r="AV111" i="23"/>
  <c r="AS111" i="23"/>
  <c r="AP111" i="23"/>
  <c r="AM111" i="23"/>
  <c r="AJ111" i="23"/>
  <c r="AG111" i="23"/>
  <c r="AD111" i="23"/>
  <c r="AA111" i="23"/>
  <c r="X111" i="23"/>
  <c r="U111" i="23"/>
  <c r="R111" i="23"/>
  <c r="O111" i="23"/>
  <c r="L111" i="23"/>
  <c r="BE110" i="23"/>
  <c r="BB110" i="23"/>
  <c r="AY110" i="23"/>
  <c r="AV110" i="23"/>
  <c r="AS110" i="23"/>
  <c r="AP110" i="23"/>
  <c r="AM110" i="23"/>
  <c r="AJ110" i="23"/>
  <c r="AG110" i="23"/>
  <c r="AD110" i="23"/>
  <c r="AA110" i="23"/>
  <c r="X110" i="23"/>
  <c r="U110" i="23"/>
  <c r="R110" i="23"/>
  <c r="O110" i="23"/>
  <c r="L110" i="23"/>
  <c r="BE109" i="23"/>
  <c r="BB109" i="23"/>
  <c r="AY109" i="23"/>
  <c r="AV109" i="23"/>
  <c r="AS109" i="23"/>
  <c r="AP109" i="23"/>
  <c r="AM109" i="23"/>
  <c r="AJ109" i="23"/>
  <c r="AG109" i="23"/>
  <c r="AD109" i="23"/>
  <c r="AA109" i="23"/>
  <c r="X109" i="23"/>
  <c r="U109" i="23"/>
  <c r="R109" i="23"/>
  <c r="O109" i="23"/>
  <c r="L109" i="23"/>
  <c r="BE108" i="23"/>
  <c r="BB108" i="23"/>
  <c r="AY108" i="23"/>
  <c r="AV108" i="23"/>
  <c r="AS108" i="23"/>
  <c r="AP108" i="23"/>
  <c r="AM108" i="23"/>
  <c r="AJ108" i="23"/>
  <c r="AG108" i="23"/>
  <c r="AD108" i="23"/>
  <c r="AA108" i="23"/>
  <c r="X108" i="23"/>
  <c r="U108" i="23"/>
  <c r="R108" i="23"/>
  <c r="O108" i="23"/>
  <c r="L108" i="23"/>
  <c r="BE107" i="23"/>
  <c r="BB107" i="23"/>
  <c r="AY107" i="23"/>
  <c r="AV107" i="23"/>
  <c r="AS107" i="23"/>
  <c r="AP107" i="23"/>
  <c r="AM107" i="23"/>
  <c r="AJ107" i="23"/>
  <c r="AG107" i="23"/>
  <c r="AD107" i="23"/>
  <c r="AA107" i="23"/>
  <c r="X107" i="23"/>
  <c r="U107" i="23"/>
  <c r="R107" i="23"/>
  <c r="O107" i="23"/>
  <c r="L107" i="23"/>
  <c r="BE106" i="23"/>
  <c r="AY106" i="23"/>
  <c r="AV106" i="23"/>
  <c r="AS106" i="23"/>
  <c r="AP106" i="23"/>
  <c r="AM106" i="23"/>
  <c r="AJ106" i="23"/>
  <c r="AG106" i="23"/>
  <c r="AD106" i="23"/>
  <c r="AA106" i="23"/>
  <c r="X106" i="23"/>
  <c r="U106" i="23"/>
  <c r="R106" i="23"/>
  <c r="O106" i="23"/>
  <c r="L106" i="23"/>
  <c r="BE105" i="23"/>
  <c r="BB105" i="23"/>
  <c r="AY105" i="23"/>
  <c r="AV105" i="23"/>
  <c r="AS105" i="23"/>
  <c r="AP105" i="23"/>
  <c r="AM105" i="23"/>
  <c r="AJ105" i="23"/>
  <c r="AG105" i="23"/>
  <c r="AD105" i="23"/>
  <c r="AA105" i="23"/>
  <c r="X105" i="23"/>
  <c r="U105" i="23"/>
  <c r="R105" i="23"/>
  <c r="O105" i="23"/>
  <c r="L105" i="23"/>
  <c r="BE104" i="23"/>
  <c r="BB104" i="23"/>
  <c r="AY104" i="23"/>
  <c r="AV104" i="23"/>
  <c r="AS104" i="23"/>
  <c r="AP104" i="23"/>
  <c r="AM104" i="23"/>
  <c r="AJ104" i="23"/>
  <c r="AG104" i="23"/>
  <c r="AD104" i="23"/>
  <c r="AA104" i="23"/>
  <c r="X104" i="23"/>
  <c r="U104" i="23"/>
  <c r="R104" i="23"/>
  <c r="O104" i="23"/>
  <c r="L104" i="23"/>
  <c r="BE103" i="23"/>
  <c r="BB103" i="23"/>
  <c r="AY103" i="23"/>
  <c r="AV103" i="23"/>
  <c r="AS103" i="23"/>
  <c r="AP103" i="23"/>
  <c r="AM103" i="23"/>
  <c r="AJ103" i="23"/>
  <c r="AG103" i="23"/>
  <c r="AD103" i="23"/>
  <c r="AA103" i="23"/>
  <c r="U103" i="23"/>
  <c r="R103" i="23"/>
  <c r="O103" i="23"/>
  <c r="L103" i="23"/>
  <c r="BE102" i="23"/>
  <c r="BB102" i="23"/>
  <c r="AY102" i="23"/>
  <c r="AV102" i="23"/>
  <c r="AS102" i="23"/>
  <c r="AP102" i="23"/>
  <c r="AM102" i="23"/>
  <c r="AJ102" i="23"/>
  <c r="AG102" i="23"/>
  <c r="AD102" i="23"/>
  <c r="AA102" i="23"/>
  <c r="X102" i="23"/>
  <c r="U102" i="23"/>
  <c r="R102" i="23"/>
  <c r="O102" i="23"/>
  <c r="L102" i="23"/>
  <c r="BE101" i="23"/>
  <c r="BB101" i="23"/>
  <c r="AY101" i="23"/>
  <c r="AV101" i="23"/>
  <c r="AS101" i="23"/>
  <c r="AP101" i="23"/>
  <c r="AM101" i="23"/>
  <c r="AJ101" i="23"/>
  <c r="AG101" i="23"/>
  <c r="AD101" i="23"/>
  <c r="AA101" i="23"/>
  <c r="X101" i="23"/>
  <c r="U101" i="23"/>
  <c r="R101" i="23"/>
  <c r="O101" i="23"/>
  <c r="L101" i="23"/>
  <c r="BE100" i="23"/>
  <c r="BB100" i="23"/>
  <c r="AY100" i="23"/>
  <c r="AV100" i="23"/>
  <c r="AS100" i="23"/>
  <c r="AP100" i="23"/>
  <c r="AM100" i="23"/>
  <c r="AJ100" i="23"/>
  <c r="AG100" i="23"/>
  <c r="AD100" i="23"/>
  <c r="AA100" i="23"/>
  <c r="X100" i="23"/>
  <c r="U100" i="23"/>
  <c r="R100" i="23"/>
  <c r="O100" i="23"/>
  <c r="L100" i="23"/>
  <c r="BE99" i="23"/>
  <c r="BB99" i="23"/>
  <c r="AY99" i="23"/>
  <c r="AV99" i="23"/>
  <c r="AS99" i="23"/>
  <c r="AP99" i="23"/>
  <c r="AM99" i="23"/>
  <c r="AJ99" i="23"/>
  <c r="AG99" i="23"/>
  <c r="AD99" i="23"/>
  <c r="AA99" i="23"/>
  <c r="X99" i="23"/>
  <c r="U99" i="23"/>
  <c r="R99" i="23"/>
  <c r="O99" i="23"/>
  <c r="L99" i="23"/>
  <c r="BE98" i="23"/>
  <c r="BB98" i="23"/>
  <c r="AY98" i="23"/>
  <c r="AV98" i="23"/>
  <c r="AS98" i="23"/>
  <c r="AP98" i="23"/>
  <c r="AM98" i="23"/>
  <c r="AJ98" i="23"/>
  <c r="AG98" i="23"/>
  <c r="AD98" i="23"/>
  <c r="AA98" i="23"/>
  <c r="X98" i="23"/>
  <c r="U98" i="23"/>
  <c r="R98" i="23"/>
  <c r="O98" i="23"/>
  <c r="L98" i="23"/>
  <c r="BB97" i="23"/>
  <c r="AY97" i="23"/>
  <c r="AV97" i="23"/>
  <c r="AS97" i="23"/>
  <c r="AP97" i="23"/>
  <c r="AM97" i="23"/>
  <c r="AJ97" i="23"/>
  <c r="AG97" i="23"/>
  <c r="AD97" i="23"/>
  <c r="AA97" i="23"/>
  <c r="U97" i="23"/>
  <c r="R97" i="23"/>
  <c r="O97" i="23"/>
  <c r="L97" i="23"/>
  <c r="BE96" i="23"/>
  <c r="BB96" i="23"/>
  <c r="AY96" i="23"/>
  <c r="AV96" i="23"/>
  <c r="AS96" i="23"/>
  <c r="AP96" i="23"/>
  <c r="AM96" i="23"/>
  <c r="AJ96" i="23"/>
  <c r="AG96" i="23"/>
  <c r="AD96" i="23"/>
  <c r="AA96" i="23"/>
  <c r="X96" i="23"/>
  <c r="U96" i="23"/>
  <c r="R96" i="23"/>
  <c r="O96" i="23"/>
  <c r="L96" i="23"/>
  <c r="BE95" i="23"/>
  <c r="BB95" i="23"/>
  <c r="AY95" i="23"/>
  <c r="AV95" i="23"/>
  <c r="AS95" i="23"/>
  <c r="AP95" i="23"/>
  <c r="AM95" i="23"/>
  <c r="AJ95" i="23"/>
  <c r="AG95" i="23"/>
  <c r="AD95" i="23"/>
  <c r="AA95" i="23"/>
  <c r="X95" i="23"/>
  <c r="U95" i="23"/>
  <c r="R95" i="23"/>
  <c r="O95" i="23"/>
  <c r="L95" i="23"/>
  <c r="BE94" i="23"/>
  <c r="BB94" i="23"/>
  <c r="AY94" i="23"/>
  <c r="AV94" i="23"/>
  <c r="AS94" i="23"/>
  <c r="AP94" i="23"/>
  <c r="AM94" i="23"/>
  <c r="AJ94" i="23"/>
  <c r="AG94" i="23"/>
  <c r="AD94" i="23"/>
  <c r="AA94" i="23"/>
  <c r="X94" i="23"/>
  <c r="U94" i="23"/>
  <c r="R94" i="23"/>
  <c r="O94" i="23"/>
  <c r="L94" i="23"/>
  <c r="BE93" i="23"/>
  <c r="BB93" i="23"/>
  <c r="AY93" i="23"/>
  <c r="AV93" i="23"/>
  <c r="AS93" i="23"/>
  <c r="AP93" i="23"/>
  <c r="AM93" i="23"/>
  <c r="AJ93" i="23"/>
  <c r="AG93" i="23"/>
  <c r="AD93" i="23"/>
  <c r="AA93" i="23"/>
  <c r="X93" i="23"/>
  <c r="U93" i="23"/>
  <c r="R93" i="23"/>
  <c r="O93" i="23"/>
  <c r="L93" i="23"/>
  <c r="BE92" i="23"/>
  <c r="BB92" i="23"/>
  <c r="AY92" i="23"/>
  <c r="AV92" i="23"/>
  <c r="AS92" i="23"/>
  <c r="AP92" i="23"/>
  <c r="AM92" i="23"/>
  <c r="AJ92" i="23"/>
  <c r="AG92" i="23"/>
  <c r="AD92" i="23"/>
  <c r="AA92" i="23"/>
  <c r="X92" i="23"/>
  <c r="U92" i="23"/>
  <c r="R92" i="23"/>
  <c r="O92" i="23"/>
  <c r="L92" i="23"/>
  <c r="BE91" i="23"/>
  <c r="BB91" i="23"/>
  <c r="AY91" i="23"/>
  <c r="AV91" i="23"/>
  <c r="AS91" i="23"/>
  <c r="AP91" i="23"/>
  <c r="AM91" i="23"/>
  <c r="AJ91" i="23"/>
  <c r="AG91" i="23"/>
  <c r="AD91" i="23"/>
  <c r="AA91" i="23"/>
  <c r="X91" i="23"/>
  <c r="U91" i="23"/>
  <c r="R91" i="23"/>
  <c r="O91" i="23"/>
  <c r="L91" i="23"/>
  <c r="BE90" i="23"/>
  <c r="BB90" i="23"/>
  <c r="AY90" i="23"/>
  <c r="AV90" i="23"/>
  <c r="AS90" i="23"/>
  <c r="AP90" i="23"/>
  <c r="AM90" i="23"/>
  <c r="AJ90" i="23"/>
  <c r="AG90" i="23"/>
  <c r="AD90" i="23"/>
  <c r="AA90" i="23"/>
  <c r="X90" i="23"/>
  <c r="U90" i="23"/>
  <c r="R90" i="23"/>
  <c r="O90" i="23"/>
  <c r="L90" i="23"/>
  <c r="BE89" i="23"/>
  <c r="BB89" i="23"/>
  <c r="AY89" i="23"/>
  <c r="AV89" i="23"/>
  <c r="AS89" i="23"/>
  <c r="AP89" i="23"/>
  <c r="AM89" i="23"/>
  <c r="AJ89" i="23"/>
  <c r="AG89" i="23"/>
  <c r="AD89" i="23"/>
  <c r="AA89" i="23"/>
  <c r="X89" i="23"/>
  <c r="U89" i="23"/>
  <c r="R89" i="23"/>
  <c r="O89" i="23"/>
  <c r="L89" i="23"/>
  <c r="BE88" i="23"/>
  <c r="BB88" i="23"/>
  <c r="AY88" i="23"/>
  <c r="AV88" i="23"/>
  <c r="AS88" i="23"/>
  <c r="AP88" i="23"/>
  <c r="AM88" i="23"/>
  <c r="AJ88" i="23"/>
  <c r="AG88" i="23"/>
  <c r="AD88" i="23"/>
  <c r="AA88" i="23"/>
  <c r="X88" i="23"/>
  <c r="U88" i="23"/>
  <c r="R88" i="23"/>
  <c r="O88" i="23"/>
  <c r="L88" i="23"/>
  <c r="BE87" i="23"/>
  <c r="BB87" i="23"/>
  <c r="AY87" i="23"/>
  <c r="AV87" i="23"/>
  <c r="AS87" i="23"/>
  <c r="AP87" i="23"/>
  <c r="AM87" i="23"/>
  <c r="AJ87" i="23"/>
  <c r="AG87" i="23"/>
  <c r="AD87" i="23"/>
  <c r="AA87" i="23"/>
  <c r="X87" i="23"/>
  <c r="U87" i="23"/>
  <c r="R87" i="23"/>
  <c r="O87" i="23"/>
  <c r="L87" i="23"/>
  <c r="BE86" i="23"/>
  <c r="BB86" i="23"/>
  <c r="AY86" i="23"/>
  <c r="AV86" i="23"/>
  <c r="AS86" i="23"/>
  <c r="AP86" i="23"/>
  <c r="AM86" i="23"/>
  <c r="AJ86" i="23"/>
  <c r="AG86" i="23"/>
  <c r="AD86" i="23"/>
  <c r="AA86" i="23"/>
  <c r="X86" i="23"/>
  <c r="U86" i="23"/>
  <c r="R86" i="23"/>
  <c r="O86" i="23"/>
  <c r="L86" i="23"/>
  <c r="BE85" i="23"/>
  <c r="BB85" i="23"/>
  <c r="AY85" i="23"/>
  <c r="AV85" i="23"/>
  <c r="AS85" i="23"/>
  <c r="AP85" i="23"/>
  <c r="AM85" i="23"/>
  <c r="AJ85" i="23"/>
  <c r="AG85" i="23"/>
  <c r="AD85" i="23"/>
  <c r="AA85" i="23"/>
  <c r="X85" i="23"/>
  <c r="U85" i="23"/>
  <c r="R85" i="23"/>
  <c r="O85" i="23"/>
  <c r="L85" i="23"/>
  <c r="BE84" i="23"/>
  <c r="BB84" i="23"/>
  <c r="AY84" i="23"/>
  <c r="AV84" i="23"/>
  <c r="AS84" i="23"/>
  <c r="AP84" i="23"/>
  <c r="AM84" i="23"/>
  <c r="AJ84" i="23"/>
  <c r="AG84" i="23"/>
  <c r="AD84" i="23"/>
  <c r="AA84" i="23"/>
  <c r="X84" i="23"/>
  <c r="U84" i="23"/>
  <c r="R84" i="23"/>
  <c r="O84" i="23"/>
  <c r="L84" i="23"/>
  <c r="BE83" i="23"/>
  <c r="BB83" i="23"/>
  <c r="AY83" i="23"/>
  <c r="AV83" i="23"/>
  <c r="AS83" i="23"/>
  <c r="AP83" i="23"/>
  <c r="AM83" i="23"/>
  <c r="AJ83" i="23"/>
  <c r="AG83" i="23"/>
  <c r="AD83" i="23"/>
  <c r="AA83" i="23"/>
  <c r="X83" i="23"/>
  <c r="U83" i="23"/>
  <c r="R83" i="23"/>
  <c r="O83" i="23"/>
  <c r="L83" i="23"/>
  <c r="BE82" i="23"/>
  <c r="BB82" i="23"/>
  <c r="AY82" i="23"/>
  <c r="AV82" i="23"/>
  <c r="AS82" i="23"/>
  <c r="AP82" i="23"/>
  <c r="AM82" i="23"/>
  <c r="AJ82" i="23"/>
  <c r="AG82" i="23"/>
  <c r="AD82" i="23"/>
  <c r="AA82" i="23"/>
  <c r="X82" i="23"/>
  <c r="U82" i="23"/>
  <c r="R82" i="23"/>
  <c r="O82" i="23"/>
  <c r="L82" i="23"/>
  <c r="BE81" i="23"/>
  <c r="BB81" i="23"/>
  <c r="AY81" i="23"/>
  <c r="AV81" i="23"/>
  <c r="AS81" i="23"/>
  <c r="AP81" i="23"/>
  <c r="AM81" i="23"/>
  <c r="AJ81" i="23"/>
  <c r="AG81" i="23"/>
  <c r="AD81" i="23"/>
  <c r="AA81" i="23"/>
  <c r="X81" i="23"/>
  <c r="U81" i="23"/>
  <c r="R81" i="23"/>
  <c r="O81" i="23"/>
  <c r="L81" i="23"/>
  <c r="AY80" i="23"/>
  <c r="AV80" i="23"/>
  <c r="AS80" i="23"/>
  <c r="AP80" i="23"/>
  <c r="AM80" i="23"/>
  <c r="AJ80" i="23"/>
  <c r="AG80" i="23"/>
  <c r="AD80" i="23"/>
  <c r="AA80" i="23"/>
  <c r="U80" i="23"/>
  <c r="R80" i="23"/>
  <c r="O80" i="23"/>
  <c r="L80" i="23"/>
  <c r="BE79" i="23"/>
  <c r="BB79" i="23"/>
  <c r="AY79" i="23"/>
  <c r="AV79" i="23"/>
  <c r="AS79" i="23"/>
  <c r="AP79" i="23"/>
  <c r="AM79" i="23"/>
  <c r="AJ79" i="23"/>
  <c r="AG79" i="23"/>
  <c r="AD79" i="23"/>
  <c r="AA79" i="23"/>
  <c r="X79" i="23"/>
  <c r="U79" i="23"/>
  <c r="R79" i="23"/>
  <c r="O79" i="23"/>
  <c r="L79" i="23"/>
  <c r="BE78" i="23"/>
  <c r="BB78" i="23"/>
  <c r="AY78" i="23"/>
  <c r="AV78" i="23"/>
  <c r="AS78" i="23"/>
  <c r="AP78" i="23"/>
  <c r="AM78" i="23"/>
  <c r="AJ78" i="23"/>
  <c r="AG78" i="23"/>
  <c r="AD78" i="23"/>
  <c r="AA78" i="23"/>
  <c r="X78" i="23"/>
  <c r="U78" i="23"/>
  <c r="R78" i="23"/>
  <c r="O78" i="23"/>
  <c r="L78" i="23"/>
  <c r="BE77" i="23"/>
  <c r="BB77" i="23"/>
  <c r="AY77" i="23"/>
  <c r="AV77" i="23"/>
  <c r="AS77" i="23"/>
  <c r="AP77" i="23"/>
  <c r="AM77" i="23"/>
  <c r="AJ77" i="23"/>
  <c r="AG77" i="23"/>
  <c r="AD77" i="23"/>
  <c r="AA77" i="23"/>
  <c r="X77" i="23"/>
  <c r="U77" i="23"/>
  <c r="R77" i="23"/>
  <c r="O77" i="23"/>
  <c r="L77" i="23"/>
  <c r="BE76" i="23"/>
  <c r="BB76" i="23"/>
  <c r="AY76" i="23"/>
  <c r="AV76" i="23"/>
  <c r="AS76" i="23"/>
  <c r="AP76" i="23"/>
  <c r="AM76" i="23"/>
  <c r="AJ76" i="23"/>
  <c r="AG76" i="23"/>
  <c r="AD76" i="23"/>
  <c r="AA76" i="23"/>
  <c r="X76" i="23"/>
  <c r="U76" i="23"/>
  <c r="R76" i="23"/>
  <c r="O76" i="23"/>
  <c r="L76" i="23"/>
  <c r="BE75" i="23"/>
  <c r="BB75" i="23"/>
  <c r="AY75" i="23"/>
  <c r="AV75" i="23"/>
  <c r="AS75" i="23"/>
  <c r="AP75" i="23"/>
  <c r="AM75" i="23"/>
  <c r="AJ75" i="23"/>
  <c r="AG75" i="23"/>
  <c r="AD75" i="23"/>
  <c r="AA75" i="23"/>
  <c r="X75" i="23"/>
  <c r="U75" i="23"/>
  <c r="R75" i="23"/>
  <c r="O75" i="23"/>
  <c r="L75" i="23"/>
  <c r="BE74" i="23"/>
  <c r="BB74" i="23"/>
  <c r="AY74" i="23"/>
  <c r="AV74" i="23"/>
  <c r="AS74" i="23"/>
  <c r="AP74" i="23"/>
  <c r="AM74" i="23"/>
  <c r="AJ74" i="23"/>
  <c r="AG74" i="23"/>
  <c r="AD74" i="23"/>
  <c r="AA74" i="23"/>
  <c r="X74" i="23"/>
  <c r="U74" i="23"/>
  <c r="R74" i="23"/>
  <c r="O74" i="23"/>
  <c r="L74" i="23"/>
  <c r="BE73" i="23"/>
  <c r="BB73" i="23"/>
  <c r="AY73" i="23"/>
  <c r="AV73" i="23"/>
  <c r="AS73" i="23"/>
  <c r="AP73" i="23"/>
  <c r="AM73" i="23"/>
  <c r="AJ73" i="23"/>
  <c r="AG73" i="23"/>
  <c r="AD73" i="23"/>
  <c r="AA73" i="23"/>
  <c r="X73" i="23"/>
  <c r="U73" i="23"/>
  <c r="R73" i="23"/>
  <c r="O73" i="23"/>
  <c r="L73" i="23"/>
  <c r="BE72" i="23"/>
  <c r="BB72" i="23"/>
  <c r="AY72" i="23"/>
  <c r="AV72" i="23"/>
  <c r="AS72" i="23"/>
  <c r="AP72" i="23"/>
  <c r="AM72" i="23"/>
  <c r="AJ72" i="23"/>
  <c r="AG72" i="23"/>
  <c r="AD72" i="23"/>
  <c r="AA72" i="23"/>
  <c r="X72" i="23"/>
  <c r="U72" i="23"/>
  <c r="R72" i="23"/>
  <c r="O72" i="23"/>
  <c r="L72" i="23"/>
  <c r="BE71" i="23"/>
  <c r="BB71" i="23"/>
  <c r="AY71" i="23"/>
  <c r="AV71" i="23"/>
  <c r="AS71" i="23"/>
  <c r="AP71" i="23"/>
  <c r="AM71" i="23"/>
  <c r="AJ71" i="23"/>
  <c r="AG71" i="23"/>
  <c r="AD71" i="23"/>
  <c r="AA71" i="23"/>
  <c r="X71" i="23"/>
  <c r="U71" i="23"/>
  <c r="R71" i="23"/>
  <c r="O71" i="23"/>
  <c r="L71" i="23"/>
  <c r="BE70" i="23"/>
  <c r="BB70" i="23"/>
  <c r="AY70" i="23"/>
  <c r="AV70" i="23"/>
  <c r="AS70" i="23"/>
  <c r="AP70" i="23"/>
  <c r="AM70" i="23"/>
  <c r="AJ70" i="23"/>
  <c r="AG70" i="23"/>
  <c r="AD70" i="23"/>
  <c r="AA70" i="23"/>
  <c r="X70" i="23"/>
  <c r="U70" i="23"/>
  <c r="R70" i="23"/>
  <c r="O70" i="23"/>
  <c r="L70" i="23"/>
  <c r="BE69" i="23"/>
  <c r="BB69" i="23"/>
  <c r="AY69" i="23"/>
  <c r="AV69" i="23"/>
  <c r="AS69" i="23"/>
  <c r="AP69" i="23"/>
  <c r="AM69" i="23"/>
  <c r="AJ69" i="23"/>
  <c r="AG69" i="23"/>
  <c r="AD69" i="23"/>
  <c r="AA69" i="23"/>
  <c r="X69" i="23"/>
  <c r="U69" i="23"/>
  <c r="R69" i="23"/>
  <c r="O69" i="23"/>
  <c r="L69" i="23"/>
  <c r="BE68" i="23"/>
  <c r="BB68" i="23"/>
  <c r="AY68" i="23"/>
  <c r="AV68" i="23"/>
  <c r="AS68" i="23"/>
  <c r="AP68" i="23"/>
  <c r="AM68" i="23"/>
  <c r="AJ68" i="23"/>
  <c r="AG68" i="23"/>
  <c r="AD68" i="23"/>
  <c r="AA68" i="23"/>
  <c r="X68" i="23"/>
  <c r="U68" i="23"/>
  <c r="R68" i="23"/>
  <c r="O68" i="23"/>
  <c r="L68" i="23"/>
  <c r="BE67" i="23"/>
  <c r="BB67" i="23"/>
  <c r="AY67" i="23"/>
  <c r="AV67" i="23"/>
  <c r="AS67" i="23"/>
  <c r="AP67" i="23"/>
  <c r="AM67" i="23"/>
  <c r="AJ67" i="23"/>
  <c r="AG67" i="23"/>
  <c r="AD67" i="23"/>
  <c r="AA67" i="23"/>
  <c r="X67" i="23"/>
  <c r="U67" i="23"/>
  <c r="R67" i="23"/>
  <c r="O67" i="23"/>
  <c r="L67" i="23"/>
  <c r="BE66" i="23"/>
  <c r="BB66" i="23"/>
  <c r="AY66" i="23"/>
  <c r="AV66" i="23"/>
  <c r="AS66" i="23"/>
  <c r="AP66" i="23"/>
  <c r="AM66" i="23"/>
  <c r="AJ66" i="23"/>
  <c r="AG66" i="23"/>
  <c r="AD66" i="23"/>
  <c r="AA66" i="23"/>
  <c r="X66" i="23"/>
  <c r="U66" i="23"/>
  <c r="R66" i="23"/>
  <c r="O66" i="23"/>
  <c r="L66" i="23"/>
  <c r="BE65" i="23"/>
  <c r="BB65" i="23"/>
  <c r="AY65" i="23"/>
  <c r="AV65" i="23"/>
  <c r="AS65" i="23"/>
  <c r="AP65" i="23"/>
  <c r="AM65" i="23"/>
  <c r="AJ65" i="23"/>
  <c r="AG65" i="23"/>
  <c r="AD65" i="23"/>
  <c r="AA65" i="23"/>
  <c r="X65" i="23"/>
  <c r="U65" i="23"/>
  <c r="R65" i="23"/>
  <c r="O65" i="23"/>
  <c r="L65" i="23"/>
  <c r="BE64" i="23"/>
  <c r="BB64" i="23"/>
  <c r="AY64" i="23"/>
  <c r="AV64" i="23"/>
  <c r="AS64" i="23"/>
  <c r="AP64" i="23"/>
  <c r="AM64" i="23"/>
  <c r="AJ64" i="23"/>
  <c r="AG64" i="23"/>
  <c r="AD64" i="23"/>
  <c r="AA64" i="23"/>
  <c r="X64" i="23"/>
  <c r="U64" i="23"/>
  <c r="R64" i="23"/>
  <c r="O64" i="23"/>
  <c r="L64" i="23"/>
  <c r="BE63" i="23"/>
  <c r="BB63" i="23"/>
  <c r="AY63" i="23"/>
  <c r="AV63" i="23"/>
  <c r="AS63" i="23"/>
  <c r="AP63" i="23"/>
  <c r="AM63" i="23"/>
  <c r="AJ63" i="23"/>
  <c r="AG63" i="23"/>
  <c r="AD63" i="23"/>
  <c r="AA63" i="23"/>
  <c r="X63" i="23"/>
  <c r="U63" i="23"/>
  <c r="R63" i="23"/>
  <c r="O63" i="23"/>
  <c r="L63" i="23"/>
  <c r="BE62" i="23"/>
  <c r="BB62" i="23"/>
  <c r="AY62" i="23"/>
  <c r="AV62" i="23"/>
  <c r="AS62" i="23"/>
  <c r="AP62" i="23"/>
  <c r="AM62" i="23"/>
  <c r="AJ62" i="23"/>
  <c r="AG62" i="23"/>
  <c r="AD62" i="23"/>
  <c r="AA62" i="23"/>
  <c r="X62" i="23"/>
  <c r="U62" i="23"/>
  <c r="R62" i="23"/>
  <c r="O62" i="23"/>
  <c r="L62" i="23"/>
  <c r="BE61" i="23"/>
  <c r="BB61" i="23"/>
  <c r="AY61" i="23"/>
  <c r="AV61" i="23"/>
  <c r="AS61" i="23"/>
  <c r="AP61" i="23"/>
  <c r="AM61" i="23"/>
  <c r="AJ61" i="23"/>
  <c r="AG61" i="23"/>
  <c r="AD61" i="23"/>
  <c r="AA61" i="23"/>
  <c r="X61" i="23"/>
  <c r="U61" i="23"/>
  <c r="R61" i="23"/>
  <c r="O61" i="23"/>
  <c r="L61" i="23"/>
  <c r="BE60" i="23"/>
  <c r="BB60" i="23"/>
  <c r="AY60" i="23"/>
  <c r="AV60" i="23"/>
  <c r="AS60" i="23"/>
  <c r="AP60" i="23"/>
  <c r="AM60" i="23"/>
  <c r="AJ60" i="23"/>
  <c r="AG60" i="23"/>
  <c r="AD60" i="23"/>
  <c r="AA60" i="23"/>
  <c r="X60" i="23"/>
  <c r="U60" i="23"/>
  <c r="R60" i="23"/>
  <c r="O60" i="23"/>
  <c r="L60" i="23"/>
  <c r="BE59" i="23"/>
  <c r="BB59" i="23"/>
  <c r="AY59" i="23"/>
  <c r="AV59" i="23"/>
  <c r="AS59" i="23"/>
  <c r="AP59" i="23"/>
  <c r="AM59" i="23"/>
  <c r="AJ59" i="23"/>
  <c r="AG59" i="23"/>
  <c r="AD59" i="23"/>
  <c r="AA59" i="23"/>
  <c r="X59" i="23"/>
  <c r="U59" i="23"/>
  <c r="R59" i="23"/>
  <c r="O59" i="23"/>
  <c r="L59" i="23"/>
  <c r="BE58" i="23"/>
  <c r="BB58" i="23"/>
  <c r="AY58" i="23"/>
  <c r="AV58" i="23"/>
  <c r="AS58" i="23"/>
  <c r="AP58" i="23"/>
  <c r="AM58" i="23"/>
  <c r="AJ58" i="23"/>
  <c r="AG58" i="23"/>
  <c r="AD58" i="23"/>
  <c r="AA58" i="23"/>
  <c r="X58" i="23"/>
  <c r="U58" i="23"/>
  <c r="R58" i="23"/>
  <c r="O58" i="23"/>
  <c r="L58" i="23"/>
  <c r="BE57" i="23"/>
  <c r="BB57" i="23"/>
  <c r="AY57" i="23"/>
  <c r="AV57" i="23"/>
  <c r="AS57" i="23"/>
  <c r="AP57" i="23"/>
  <c r="AM57" i="23"/>
  <c r="AJ57" i="23"/>
  <c r="AG57" i="23"/>
  <c r="AD57" i="23"/>
  <c r="AA57" i="23"/>
  <c r="X57" i="23"/>
  <c r="U57" i="23"/>
  <c r="R57" i="23"/>
  <c r="O57" i="23"/>
  <c r="L57" i="23"/>
  <c r="BE56" i="23"/>
  <c r="BB56" i="23"/>
  <c r="AY56" i="23"/>
  <c r="AV56" i="23"/>
  <c r="AS56" i="23"/>
  <c r="AP56" i="23"/>
  <c r="AM56" i="23"/>
  <c r="AJ56" i="23"/>
  <c r="AG56" i="23"/>
  <c r="AD56" i="23"/>
  <c r="AA56" i="23"/>
  <c r="X56" i="23"/>
  <c r="U56" i="23"/>
  <c r="R56" i="23"/>
  <c r="O56" i="23"/>
  <c r="L56" i="23"/>
  <c r="BE55" i="23"/>
  <c r="BB55" i="23"/>
  <c r="AY55" i="23"/>
  <c r="AV55" i="23"/>
  <c r="AS55" i="23"/>
  <c r="AP55" i="23"/>
  <c r="AM55" i="23"/>
  <c r="AJ55" i="23"/>
  <c r="AG55" i="23"/>
  <c r="AD55" i="23"/>
  <c r="AA55" i="23"/>
  <c r="X55" i="23"/>
  <c r="U55" i="23"/>
  <c r="R55" i="23"/>
  <c r="O55" i="23"/>
  <c r="L55" i="23"/>
  <c r="BE54" i="23"/>
  <c r="BB54" i="23"/>
  <c r="AY54" i="23"/>
  <c r="AV54" i="23"/>
  <c r="AS54" i="23"/>
  <c r="AP54" i="23"/>
  <c r="AM54" i="23"/>
  <c r="AJ54" i="23"/>
  <c r="AG54" i="23"/>
  <c r="AD54" i="23"/>
  <c r="AA54" i="23"/>
  <c r="X54" i="23"/>
  <c r="U54" i="23"/>
  <c r="R54" i="23"/>
  <c r="O54" i="23"/>
  <c r="L54" i="23"/>
  <c r="BE53" i="23"/>
  <c r="BB53" i="23"/>
  <c r="AY53" i="23"/>
  <c r="AV53" i="23"/>
  <c r="AS53" i="23"/>
  <c r="AP53" i="23"/>
  <c r="AM53" i="23"/>
  <c r="AJ53" i="23"/>
  <c r="AG53" i="23"/>
  <c r="AD53" i="23"/>
  <c r="AA53" i="23"/>
  <c r="X53" i="23"/>
  <c r="U53" i="23"/>
  <c r="R53" i="23"/>
  <c r="O53" i="23"/>
  <c r="L53" i="23"/>
  <c r="BE52" i="23"/>
  <c r="BB52" i="23"/>
  <c r="AY52" i="23"/>
  <c r="AV52" i="23"/>
  <c r="AS52" i="23"/>
  <c r="AP52" i="23"/>
  <c r="AM52" i="23"/>
  <c r="AJ52" i="23"/>
  <c r="AG52" i="23"/>
  <c r="AD52" i="23"/>
  <c r="AA52" i="23"/>
  <c r="U52" i="23"/>
  <c r="R52" i="23"/>
  <c r="O52" i="23"/>
  <c r="L52" i="23"/>
  <c r="BE51" i="23"/>
  <c r="BB51" i="23"/>
  <c r="AY51" i="23"/>
  <c r="AV51" i="23"/>
  <c r="AS51" i="23"/>
  <c r="AP51" i="23"/>
  <c r="AM51" i="23"/>
  <c r="AJ51" i="23"/>
  <c r="AG51" i="23"/>
  <c r="AD51" i="23"/>
  <c r="AA51" i="23"/>
  <c r="X51" i="23"/>
  <c r="U51" i="23"/>
  <c r="R51" i="23"/>
  <c r="O51" i="23"/>
  <c r="L51" i="23"/>
  <c r="BE50" i="23"/>
  <c r="BB50" i="23"/>
  <c r="AY50" i="23"/>
  <c r="AV50" i="23"/>
  <c r="AS50" i="23"/>
  <c r="AP50" i="23"/>
  <c r="AM50" i="23"/>
  <c r="AJ50" i="23"/>
  <c r="AG50" i="23"/>
  <c r="AD50" i="23"/>
  <c r="AA50" i="23"/>
  <c r="X50" i="23"/>
  <c r="U50" i="23"/>
  <c r="R50" i="23"/>
  <c r="O50" i="23"/>
  <c r="L50" i="23"/>
  <c r="BE49" i="23"/>
  <c r="BB49" i="23"/>
  <c r="AY49" i="23"/>
  <c r="AV49" i="23"/>
  <c r="AS49" i="23"/>
  <c r="AP49" i="23"/>
  <c r="AM49" i="23"/>
  <c r="AJ49" i="23"/>
  <c r="AG49" i="23"/>
  <c r="AD49" i="23"/>
  <c r="AA49" i="23"/>
  <c r="X49" i="23"/>
  <c r="U49" i="23"/>
  <c r="R49" i="23"/>
  <c r="O49" i="23"/>
  <c r="L49" i="23"/>
  <c r="BE48" i="23"/>
  <c r="BB48" i="23"/>
  <c r="AY48" i="23"/>
  <c r="AV48" i="23"/>
  <c r="AS48" i="23"/>
  <c r="AP48" i="23"/>
  <c r="AM48" i="23"/>
  <c r="AJ48" i="23"/>
  <c r="AG48" i="23"/>
  <c r="AD48" i="23"/>
  <c r="AA48" i="23"/>
  <c r="X48" i="23"/>
  <c r="U48" i="23"/>
  <c r="R48" i="23"/>
  <c r="O48" i="23"/>
  <c r="L48" i="23"/>
  <c r="BE47" i="23"/>
  <c r="BB47" i="23"/>
  <c r="AY47" i="23"/>
  <c r="AV47" i="23"/>
  <c r="AS47" i="23"/>
  <c r="AP47" i="23"/>
  <c r="AM47" i="23"/>
  <c r="AJ47" i="23"/>
  <c r="AG47" i="23"/>
  <c r="AD47" i="23"/>
  <c r="AA47" i="23"/>
  <c r="X47" i="23"/>
  <c r="U47" i="23"/>
  <c r="R47" i="23"/>
  <c r="O47" i="23"/>
  <c r="L47" i="23"/>
  <c r="BE46" i="23"/>
  <c r="BB46" i="23"/>
  <c r="AY46" i="23"/>
  <c r="AV46" i="23"/>
  <c r="AS46" i="23"/>
  <c r="AP46" i="23"/>
  <c r="AM46" i="23"/>
  <c r="AJ46" i="23"/>
  <c r="AG46" i="23"/>
  <c r="AD46" i="23"/>
  <c r="AA46" i="23"/>
  <c r="X46" i="23"/>
  <c r="U46" i="23"/>
  <c r="R46" i="23"/>
  <c r="O46" i="23"/>
  <c r="L46" i="23"/>
  <c r="BE45" i="23"/>
  <c r="BB45" i="23"/>
  <c r="AY45" i="23"/>
  <c r="AV45" i="23"/>
  <c r="AS45" i="23"/>
  <c r="AP45" i="23"/>
  <c r="AM45" i="23"/>
  <c r="AJ45" i="23"/>
  <c r="AG45" i="23"/>
  <c r="AD45" i="23"/>
  <c r="AA45" i="23"/>
  <c r="X45" i="23"/>
  <c r="U45" i="23"/>
  <c r="R45" i="23"/>
  <c r="O45" i="23"/>
  <c r="L45" i="23"/>
  <c r="BE44" i="23"/>
  <c r="BB44" i="23"/>
  <c r="AY44" i="23"/>
  <c r="AV44" i="23"/>
  <c r="AS44" i="23"/>
  <c r="AP44" i="23"/>
  <c r="AM44" i="23"/>
  <c r="AJ44" i="23"/>
  <c r="AG44" i="23"/>
  <c r="AD44" i="23"/>
  <c r="AA44" i="23"/>
  <c r="X44" i="23"/>
  <c r="U44" i="23"/>
  <c r="R44" i="23"/>
  <c r="O44" i="23"/>
  <c r="L44" i="23"/>
  <c r="BE43" i="23"/>
  <c r="BB43" i="23"/>
  <c r="AY43" i="23"/>
  <c r="AV43" i="23"/>
  <c r="AS43" i="23"/>
  <c r="AP43" i="23"/>
  <c r="AM43" i="23"/>
  <c r="AJ43" i="23"/>
  <c r="AG43" i="23"/>
  <c r="AD43" i="23"/>
  <c r="AA43" i="23"/>
  <c r="X43" i="23"/>
  <c r="U43" i="23"/>
  <c r="R43" i="23"/>
  <c r="O43" i="23"/>
  <c r="L43" i="23"/>
  <c r="BE42" i="23"/>
  <c r="BB42" i="23"/>
  <c r="AY42" i="23"/>
  <c r="AV42" i="23"/>
  <c r="AS42" i="23"/>
  <c r="AP42" i="23"/>
  <c r="AM42" i="23"/>
  <c r="AJ42" i="23"/>
  <c r="AG42" i="23"/>
  <c r="AD42" i="23"/>
  <c r="AA42" i="23"/>
  <c r="X42" i="23"/>
  <c r="U42" i="23"/>
  <c r="R42" i="23"/>
  <c r="O42" i="23"/>
  <c r="L42" i="23"/>
  <c r="BE41" i="23"/>
  <c r="BB41" i="23"/>
  <c r="AY41" i="23"/>
  <c r="AV41" i="23"/>
  <c r="AS41" i="23"/>
  <c r="AP41" i="23"/>
  <c r="AM41" i="23"/>
  <c r="AJ41" i="23"/>
  <c r="AG41" i="23"/>
  <c r="AD41" i="23"/>
  <c r="AA41" i="23"/>
  <c r="X41" i="23"/>
  <c r="U41" i="23"/>
  <c r="R41" i="23"/>
  <c r="O41" i="23"/>
  <c r="L41" i="23"/>
  <c r="BE34" i="23"/>
  <c r="BB34" i="23"/>
  <c r="AY34" i="23"/>
  <c r="AV34" i="23"/>
  <c r="AS34" i="23"/>
  <c r="AP34" i="23"/>
  <c r="AM34" i="23"/>
  <c r="AJ34" i="23"/>
  <c r="AG34" i="23"/>
  <c r="AD34" i="23"/>
  <c r="AA34" i="23"/>
  <c r="X34" i="23"/>
  <c r="U34" i="23"/>
  <c r="R34" i="23"/>
  <c r="O34" i="23"/>
  <c r="L34" i="23"/>
  <c r="BE33" i="23"/>
  <c r="BB33" i="23"/>
  <c r="AY33" i="23"/>
  <c r="AV33" i="23"/>
  <c r="AS33" i="23"/>
  <c r="AP33" i="23"/>
  <c r="AM33" i="23"/>
  <c r="AJ33" i="23"/>
  <c r="AG33" i="23"/>
  <c r="AD33" i="23"/>
  <c r="AA33" i="23"/>
  <c r="X33" i="23"/>
  <c r="U33" i="23"/>
  <c r="R33" i="23"/>
  <c r="O33" i="23"/>
  <c r="L33" i="23"/>
  <c r="BE30" i="23"/>
  <c r="BB30" i="23"/>
  <c r="AY30" i="23"/>
  <c r="AV30" i="23"/>
  <c r="AS30" i="23"/>
  <c r="AP30" i="23"/>
  <c r="AM30" i="23"/>
  <c r="AJ30" i="23"/>
  <c r="AG30" i="23"/>
  <c r="AD30" i="23"/>
  <c r="AA30" i="23"/>
  <c r="X30" i="23"/>
  <c r="U30" i="23"/>
  <c r="R30" i="23"/>
  <c r="O30" i="23"/>
  <c r="L30" i="23"/>
  <c r="BE29" i="23"/>
  <c r="BB29" i="23"/>
  <c r="AY29" i="23"/>
  <c r="AV29" i="23"/>
  <c r="AS29" i="23"/>
  <c r="AP29" i="23"/>
  <c r="AM29" i="23"/>
  <c r="AJ29" i="23"/>
  <c r="AG29" i="23"/>
  <c r="AD29" i="23"/>
  <c r="AA29" i="23"/>
  <c r="X29" i="23"/>
  <c r="U29" i="23"/>
  <c r="R29" i="23"/>
  <c r="O29" i="23"/>
  <c r="L29" i="23"/>
  <c r="BE28" i="23"/>
  <c r="BB28" i="23"/>
  <c r="AY28" i="23"/>
  <c r="AV28" i="23"/>
  <c r="AS28" i="23"/>
  <c r="AP28" i="23"/>
  <c r="AM28" i="23"/>
  <c r="AJ28" i="23"/>
  <c r="AG28" i="23"/>
  <c r="AD28" i="23"/>
  <c r="AA28" i="23"/>
  <c r="X28" i="23"/>
  <c r="U28" i="23"/>
  <c r="R28" i="23"/>
  <c r="O28" i="23"/>
  <c r="L28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BE23" i="23"/>
  <c r="BB23" i="23"/>
  <c r="AY23" i="23"/>
  <c r="AV23" i="23"/>
  <c r="AS23" i="23"/>
  <c r="AP23" i="23"/>
  <c r="AM23" i="23"/>
  <c r="AJ23" i="23"/>
  <c r="AG23" i="23"/>
  <c r="AD23" i="23"/>
  <c r="AA23" i="23"/>
  <c r="X23" i="23"/>
  <c r="U23" i="23"/>
  <c r="R23" i="23"/>
  <c r="O23" i="23"/>
  <c r="L23" i="23"/>
  <c r="BE20" i="23"/>
  <c r="BB20" i="23"/>
  <c r="AY20" i="23"/>
  <c r="AV20" i="23"/>
  <c r="AS20" i="23"/>
  <c r="AP20" i="23"/>
  <c r="AM20" i="23"/>
  <c r="AJ20" i="23"/>
  <c r="AG20" i="23"/>
  <c r="AD20" i="23"/>
  <c r="AA20" i="23"/>
  <c r="X20" i="23"/>
  <c r="U20" i="23"/>
  <c r="R20" i="23"/>
  <c r="O20" i="23"/>
  <c r="L20" i="23"/>
  <c r="BE19" i="23"/>
  <c r="BB19" i="23"/>
  <c r="AY19" i="23"/>
  <c r="AV19" i="23"/>
  <c r="AS19" i="23"/>
  <c r="AP19" i="23"/>
  <c r="AM19" i="23"/>
  <c r="AJ19" i="23"/>
  <c r="AG19" i="23"/>
  <c r="AD19" i="23"/>
  <c r="AA19" i="23"/>
  <c r="X19" i="23"/>
  <c r="U19" i="23"/>
  <c r="R19" i="23"/>
  <c r="O19" i="23"/>
  <c r="L19" i="23"/>
  <c r="BE14" i="23"/>
  <c r="BB14" i="23"/>
  <c r="AY14" i="23"/>
  <c r="AV14" i="23"/>
  <c r="AS14" i="23"/>
  <c r="AP14" i="23"/>
  <c r="AM14" i="23"/>
  <c r="AJ14" i="23"/>
  <c r="AG14" i="23"/>
  <c r="AD14" i="23"/>
  <c r="AA14" i="23"/>
  <c r="X14" i="23"/>
  <c r="U14" i="23"/>
  <c r="R14" i="23"/>
  <c r="O14" i="23"/>
  <c r="L14" i="23"/>
  <c r="BE11" i="23"/>
  <c r="BB11" i="23"/>
  <c r="AY11" i="23"/>
  <c r="AV11" i="23"/>
  <c r="AS11" i="23"/>
  <c r="AP11" i="23"/>
  <c r="AM11" i="23"/>
  <c r="AJ11" i="23"/>
  <c r="AG11" i="23"/>
  <c r="AD11" i="23"/>
  <c r="AA11" i="23"/>
  <c r="U11" i="23"/>
  <c r="R11" i="23"/>
  <c r="O11" i="23"/>
  <c r="L11" i="23"/>
  <c r="BE7" i="23"/>
  <c r="BB7" i="23"/>
  <c r="AY7" i="23"/>
  <c r="AV7" i="23"/>
  <c r="AS7" i="23"/>
  <c r="AP7" i="23"/>
  <c r="AM7" i="23"/>
  <c r="AJ7" i="23"/>
  <c r="AG7" i="23"/>
  <c r="AD7" i="23"/>
  <c r="AA7" i="23"/>
  <c r="X7" i="23"/>
  <c r="U7" i="23"/>
  <c r="R7" i="23"/>
  <c r="O7" i="23"/>
  <c r="L7" i="23"/>
  <c r="BE4" i="23"/>
  <c r="BB4" i="23"/>
  <c r="AY4" i="23"/>
  <c r="AV4" i="23"/>
  <c r="AS4" i="23"/>
  <c r="AP4" i="23"/>
  <c r="AM4" i="23"/>
  <c r="AJ4" i="23"/>
  <c r="AG4" i="23"/>
  <c r="AD4" i="23"/>
  <c r="AA4" i="23"/>
  <c r="X4" i="23"/>
  <c r="U4" i="23"/>
  <c r="R4" i="23"/>
  <c r="O4" i="23"/>
  <c r="L4" i="23"/>
  <c r="BR34" i="5"/>
  <c r="BL30" i="5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L11" i="22" s="1"/>
  <c r="D10" i="22"/>
  <c r="D9" i="22"/>
  <c r="C23" i="22"/>
  <c r="C22" i="22"/>
  <c r="C21" i="22"/>
  <c r="J21" i="22" s="1"/>
  <c r="C20" i="22"/>
  <c r="J20" i="22" s="1"/>
  <c r="C19" i="22"/>
  <c r="J19" i="22" s="1"/>
  <c r="C18" i="22"/>
  <c r="C17" i="22"/>
  <c r="C16" i="22"/>
  <c r="J16" i="22" s="1"/>
  <c r="C15" i="22"/>
  <c r="C14" i="22"/>
  <c r="C13" i="22"/>
  <c r="C12" i="22"/>
  <c r="C11" i="22"/>
  <c r="C10" i="22"/>
  <c r="C9" i="22"/>
  <c r="D2" i="22"/>
  <c r="D3" i="22"/>
  <c r="D4" i="22"/>
  <c r="D5" i="22"/>
  <c r="D6" i="22"/>
  <c r="D7" i="22"/>
  <c r="D8" i="22"/>
  <c r="I8" i="22"/>
  <c r="H8" i="22"/>
  <c r="G8" i="22"/>
  <c r="F8" i="22"/>
  <c r="E8" i="22"/>
  <c r="I7" i="22"/>
  <c r="H7" i="22"/>
  <c r="G7" i="22"/>
  <c r="F7" i="22"/>
  <c r="E7" i="22"/>
  <c r="I6" i="22"/>
  <c r="H6" i="22"/>
  <c r="G6" i="22"/>
  <c r="F6" i="22"/>
  <c r="E6" i="22"/>
  <c r="I5" i="22"/>
  <c r="H5" i="22"/>
  <c r="G5" i="22"/>
  <c r="F5" i="22"/>
  <c r="E5" i="22"/>
  <c r="I4" i="22"/>
  <c r="H4" i="22"/>
  <c r="G4" i="22"/>
  <c r="F4" i="22"/>
  <c r="E4" i="22"/>
  <c r="I3" i="22"/>
  <c r="H3" i="22"/>
  <c r="G3" i="22"/>
  <c r="F3" i="22"/>
  <c r="E3" i="22"/>
  <c r="C8" i="22"/>
  <c r="C7" i="22"/>
  <c r="C6" i="22"/>
  <c r="C5" i="22"/>
  <c r="C4" i="22"/>
  <c r="C3" i="22"/>
  <c r="I2" i="22"/>
  <c r="Q22" i="22" s="1"/>
  <c r="H2" i="22"/>
  <c r="G2" i="22"/>
  <c r="F2" i="22"/>
  <c r="E2" i="22"/>
  <c r="M20" i="22" s="1"/>
  <c r="C2" i="22"/>
  <c r="J17" i="22" l="1"/>
  <c r="J10" i="22"/>
  <c r="J18" i="22"/>
  <c r="J12" i="22"/>
  <c r="J23" i="22"/>
  <c r="J22" i="22"/>
  <c r="J9" i="22"/>
  <c r="J11" i="22"/>
  <c r="J14" i="22"/>
  <c r="J15" i="22"/>
  <c r="J13" i="22"/>
  <c r="J8" i="22"/>
  <c r="J7" i="22"/>
  <c r="O6" i="22"/>
  <c r="J6" i="22"/>
  <c r="N5" i="22"/>
  <c r="J5" i="22"/>
  <c r="J4" i="22"/>
  <c r="P3" i="22"/>
  <c r="J3" i="22"/>
  <c r="Q8" i="22"/>
  <c r="Q16" i="22"/>
  <c r="Q17" i="22"/>
  <c r="P7" i="22"/>
  <c r="P15" i="22"/>
  <c r="O14" i="22"/>
  <c r="O21" i="22"/>
  <c r="N13" i="22"/>
  <c r="M12" i="22"/>
  <c r="M4" i="22"/>
  <c r="L3" i="22"/>
  <c r="J2" i="22"/>
  <c r="O3" i="22"/>
  <c r="M16" i="22"/>
  <c r="O17" i="22"/>
  <c r="Q19" i="22"/>
  <c r="Q18" i="22"/>
  <c r="M3" i="22"/>
  <c r="N4" i="22"/>
  <c r="O5" i="22"/>
  <c r="P6" i="22"/>
  <c r="Q7" i="22"/>
  <c r="L10" i="22"/>
  <c r="M11" i="22"/>
  <c r="N12" i="22"/>
  <c r="O13" i="22"/>
  <c r="P14" i="22"/>
  <c r="Q15" i="22"/>
  <c r="K20" i="22"/>
  <c r="K21" i="22"/>
  <c r="K22" i="22"/>
  <c r="N3" i="22"/>
  <c r="O4" i="22"/>
  <c r="P5" i="22"/>
  <c r="Q6" i="22"/>
  <c r="L9" i="22"/>
  <c r="M10" i="22"/>
  <c r="N11" i="22"/>
  <c r="O12" i="22"/>
  <c r="P13" i="22"/>
  <c r="Q14" i="22"/>
  <c r="K16" i="22"/>
  <c r="K17" i="22"/>
  <c r="K18" i="22"/>
  <c r="L20" i="22"/>
  <c r="P4" i="22"/>
  <c r="Q5" i="22"/>
  <c r="L8" i="22"/>
  <c r="M9" i="22"/>
  <c r="N10" i="22"/>
  <c r="O11" i="22"/>
  <c r="P12" i="22"/>
  <c r="Q13" i="22"/>
  <c r="L16" i="22"/>
  <c r="M21" i="22"/>
  <c r="M22" i="22"/>
  <c r="M23" i="22"/>
  <c r="Q4" i="22"/>
  <c r="L7" i="22"/>
  <c r="M8" i="22"/>
  <c r="N9" i="22"/>
  <c r="O10" i="22"/>
  <c r="P11" i="22"/>
  <c r="Q12" i="22"/>
  <c r="L15" i="22"/>
  <c r="M17" i="22"/>
  <c r="M18" i="22"/>
  <c r="M19" i="22"/>
  <c r="N21" i="22"/>
  <c r="Q3" i="22"/>
  <c r="L6" i="22"/>
  <c r="M7" i="22"/>
  <c r="N8" i="22"/>
  <c r="O9" i="22"/>
  <c r="P10" i="22"/>
  <c r="Q11" i="22"/>
  <c r="L14" i="22"/>
  <c r="M15" i="22"/>
  <c r="N17" i="22"/>
  <c r="O20" i="22"/>
  <c r="O22" i="22"/>
  <c r="O23" i="22"/>
  <c r="L5" i="22"/>
  <c r="M6" i="22"/>
  <c r="N7" i="22"/>
  <c r="O8" i="22"/>
  <c r="P9" i="22"/>
  <c r="Q10" i="22"/>
  <c r="L13" i="22"/>
  <c r="M14" i="22"/>
  <c r="N15" i="22"/>
  <c r="O16" i="22"/>
  <c r="O18" i="22"/>
  <c r="O19" i="22"/>
  <c r="P22" i="22"/>
  <c r="L4" i="22"/>
  <c r="M5" i="22"/>
  <c r="N6" i="22"/>
  <c r="O7" i="22"/>
  <c r="P8" i="22"/>
  <c r="Q9" i="22"/>
  <c r="L12" i="22"/>
  <c r="M13" i="22"/>
  <c r="N14" i="22"/>
  <c r="O15" i="22"/>
  <c r="P18" i="22"/>
  <c r="Q20" i="22"/>
  <c r="Q21" i="22"/>
  <c r="Q23" i="22"/>
  <c r="K9" i="22"/>
  <c r="N16" i="22"/>
  <c r="P17" i="22"/>
  <c r="L19" i="22"/>
  <c r="N20" i="22"/>
  <c r="P21" i="22"/>
  <c r="L23" i="22"/>
  <c r="K3" i="22"/>
  <c r="K10" i="22"/>
  <c r="K12" i="22"/>
  <c r="K4" i="22"/>
  <c r="K5" i="22"/>
  <c r="K19" i="22"/>
  <c r="P16" i="22"/>
  <c r="L18" i="22"/>
  <c r="N19" i="22"/>
  <c r="P20" i="22"/>
  <c r="L22" i="22"/>
  <c r="N23" i="22"/>
  <c r="K6" i="22"/>
  <c r="K13" i="22"/>
  <c r="K14" i="22"/>
  <c r="K15" i="22"/>
  <c r="K23" i="22"/>
  <c r="L17" i="22"/>
  <c r="N18" i="22"/>
  <c r="P19" i="22"/>
  <c r="L21" i="22"/>
  <c r="N22" i="22"/>
  <c r="P23" i="22"/>
  <c r="K11" i="22"/>
  <c r="K7" i="22"/>
  <c r="K8" i="22"/>
  <c r="R15" i="22" l="1"/>
  <c r="R6" i="22"/>
  <c r="R16" i="22"/>
  <c r="R17" i="22"/>
  <c r="N2" i="22"/>
  <c r="L2" i="22"/>
  <c r="M2" i="22"/>
  <c r="R21" i="22"/>
  <c r="R4" i="22"/>
  <c r="R3" i="22"/>
  <c r="R11" i="22"/>
  <c r="R23" i="22"/>
  <c r="K2" i="22"/>
  <c r="R9" i="22"/>
  <c r="R20" i="22"/>
  <c r="R22" i="22"/>
  <c r="R10" i="22"/>
  <c r="O2" i="22"/>
  <c r="R19" i="22"/>
  <c r="R14" i="22"/>
  <c r="Q2" i="22"/>
  <c r="R18" i="22"/>
  <c r="R5" i="22"/>
  <c r="P2" i="22"/>
  <c r="R13" i="22"/>
  <c r="R8" i="22"/>
  <c r="R7" i="22"/>
  <c r="R12" i="22"/>
  <c r="R2" i="22" l="1"/>
  <c r="AY133" i="1"/>
  <c r="AV133" i="1"/>
  <c r="AS133" i="1"/>
  <c r="AP133" i="1"/>
  <c r="AM133" i="1"/>
  <c r="AJ133" i="1"/>
  <c r="AG133" i="1"/>
  <c r="AD133" i="1"/>
  <c r="AA133" i="1"/>
  <c r="U133" i="1"/>
  <c r="R133" i="1"/>
  <c r="O133" i="1"/>
  <c r="L133" i="1"/>
  <c r="BE37" i="1"/>
  <c r="AY37" i="1"/>
  <c r="AV37" i="1"/>
  <c r="AS37" i="1"/>
  <c r="AP37" i="1"/>
  <c r="AM37" i="1"/>
  <c r="AJ37" i="1"/>
  <c r="AG37" i="1"/>
  <c r="AD37" i="1"/>
  <c r="AA37" i="1"/>
  <c r="U37" i="1"/>
  <c r="R37" i="1"/>
  <c r="O37" i="1"/>
  <c r="L37" i="1"/>
  <c r="BB152" i="1"/>
  <c r="AY152" i="1"/>
  <c r="AV152" i="1"/>
  <c r="AS152" i="1"/>
  <c r="AP152" i="1"/>
  <c r="AM152" i="1"/>
  <c r="AJ152" i="1"/>
  <c r="AG152" i="1"/>
  <c r="AD152" i="1"/>
  <c r="AA152" i="1"/>
  <c r="U152" i="1"/>
  <c r="R152" i="1"/>
  <c r="O152" i="1"/>
  <c r="L152" i="1"/>
  <c r="BE142" i="1"/>
  <c r="AY142" i="1"/>
  <c r="BB142" i="1" s="1"/>
  <c r="AV142" i="1"/>
  <c r="AS142" i="1"/>
  <c r="AP142" i="1"/>
  <c r="AM142" i="1"/>
  <c r="AJ142" i="1"/>
  <c r="AG142" i="1"/>
  <c r="AD142" i="1"/>
  <c r="AA142" i="1"/>
  <c r="AA143" i="1"/>
  <c r="AA144" i="1"/>
  <c r="AA145" i="1"/>
  <c r="AA146" i="1"/>
  <c r="AA147" i="1"/>
  <c r="AA148" i="1"/>
  <c r="AA149" i="1"/>
  <c r="AA150" i="1"/>
  <c r="AA151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U142" i="1"/>
  <c r="R142" i="1"/>
  <c r="O142" i="1"/>
  <c r="L142" i="1"/>
  <c r="BE27" i="13" l="1"/>
  <c r="BB27" i="13"/>
  <c r="AY27" i="13"/>
  <c r="AV27" i="13"/>
  <c r="AS27" i="13"/>
  <c r="AP27" i="13"/>
  <c r="AM27" i="13"/>
  <c r="AJ27" i="13"/>
  <c r="AG27" i="13"/>
  <c r="AD27" i="13"/>
  <c r="AA27" i="13"/>
  <c r="X27" i="13"/>
  <c r="U27" i="13"/>
  <c r="R27" i="13"/>
  <c r="O27" i="13"/>
  <c r="L27" i="13"/>
  <c r="BE26" i="13"/>
  <c r="BB26" i="13"/>
  <c r="AY26" i="13"/>
  <c r="AV26" i="13"/>
  <c r="AS26" i="13"/>
  <c r="AP26" i="13"/>
  <c r="AM26" i="13"/>
  <c r="AJ26" i="13"/>
  <c r="AG26" i="13"/>
  <c r="AD26" i="13"/>
  <c r="AA26" i="13"/>
  <c r="X26" i="13"/>
  <c r="U26" i="13"/>
  <c r="R26" i="13"/>
  <c r="O26" i="13"/>
  <c r="L26" i="13"/>
  <c r="BE25" i="13"/>
  <c r="BB25" i="13"/>
  <c r="AY25" i="13"/>
  <c r="AV25" i="13"/>
  <c r="AS25" i="13"/>
  <c r="AP25" i="13"/>
  <c r="AM25" i="13"/>
  <c r="AJ25" i="13"/>
  <c r="AG25" i="13"/>
  <c r="AD25" i="13"/>
  <c r="AA25" i="13"/>
  <c r="X25" i="13"/>
  <c r="U25" i="13"/>
  <c r="R25" i="13"/>
  <c r="O25" i="13"/>
  <c r="L25" i="13"/>
  <c r="BE24" i="13"/>
  <c r="BB24" i="13"/>
  <c r="AY24" i="13"/>
  <c r="AV24" i="13"/>
  <c r="AS24" i="13"/>
  <c r="AP24" i="13"/>
  <c r="AM24" i="13"/>
  <c r="AJ24" i="13"/>
  <c r="AG24" i="13"/>
  <c r="AD24" i="13"/>
  <c r="AA24" i="13"/>
  <c r="X24" i="13"/>
  <c r="U24" i="13"/>
  <c r="R24" i="13"/>
  <c r="O24" i="13"/>
  <c r="L24" i="13"/>
  <c r="BE23" i="13"/>
  <c r="BB23" i="13"/>
  <c r="AY23" i="13"/>
  <c r="AV23" i="13"/>
  <c r="AS23" i="13"/>
  <c r="AP23" i="13"/>
  <c r="AM23" i="13"/>
  <c r="AJ23" i="13"/>
  <c r="AG23" i="13"/>
  <c r="AD23" i="13"/>
  <c r="AA23" i="13"/>
  <c r="X23" i="13"/>
  <c r="U23" i="13"/>
  <c r="R23" i="13"/>
  <c r="O23" i="13"/>
  <c r="L23" i="13"/>
  <c r="BE22" i="13"/>
  <c r="BB22" i="13"/>
  <c r="AY22" i="13"/>
  <c r="AV22" i="13"/>
  <c r="AS22" i="13"/>
  <c r="AP22" i="13"/>
  <c r="AM22" i="13"/>
  <c r="AJ22" i="13"/>
  <c r="AG22" i="13"/>
  <c r="AD22" i="13"/>
  <c r="AA22" i="13"/>
  <c r="X22" i="13"/>
  <c r="U22" i="13"/>
  <c r="R22" i="13"/>
  <c r="O22" i="13"/>
  <c r="L22" i="13"/>
  <c r="BE21" i="13"/>
  <c r="BB21" i="13"/>
  <c r="AY21" i="13"/>
  <c r="AV21" i="13"/>
  <c r="AS21" i="13"/>
  <c r="AP21" i="13"/>
  <c r="AM21" i="13"/>
  <c r="AJ21" i="13"/>
  <c r="AG21" i="13"/>
  <c r="AD21" i="13"/>
  <c r="AA21" i="13"/>
  <c r="X21" i="13"/>
  <c r="U21" i="13"/>
  <c r="R21" i="13"/>
  <c r="O21" i="13"/>
  <c r="L21" i="13"/>
  <c r="BE20" i="13"/>
  <c r="BB20" i="13"/>
  <c r="AY20" i="13"/>
  <c r="AV20" i="13"/>
  <c r="AS20" i="13"/>
  <c r="AP20" i="13"/>
  <c r="AM20" i="13"/>
  <c r="AJ20" i="13"/>
  <c r="AG20" i="13"/>
  <c r="AD20" i="13"/>
  <c r="AA20" i="13"/>
  <c r="X20" i="13"/>
  <c r="U20" i="13"/>
  <c r="R20" i="13"/>
  <c r="O20" i="13"/>
  <c r="L20" i="13"/>
  <c r="BE19" i="13"/>
  <c r="BB19" i="13"/>
  <c r="AY19" i="13"/>
  <c r="AV19" i="13"/>
  <c r="AS19" i="13"/>
  <c r="AP19" i="13"/>
  <c r="AM19" i="13"/>
  <c r="AJ19" i="13"/>
  <c r="AG19" i="13"/>
  <c r="AD19" i="13"/>
  <c r="AA19" i="13"/>
  <c r="X19" i="13"/>
  <c r="U19" i="13"/>
  <c r="R19" i="13"/>
  <c r="O19" i="13"/>
  <c r="L19" i="13"/>
  <c r="BE18" i="13"/>
  <c r="BB18" i="13"/>
  <c r="AY18" i="13"/>
  <c r="AV18" i="13"/>
  <c r="AS18" i="13"/>
  <c r="AP18" i="13"/>
  <c r="AM18" i="13"/>
  <c r="AJ18" i="13"/>
  <c r="AG18" i="13"/>
  <c r="AD18" i="13"/>
  <c r="AA18" i="13"/>
  <c r="X18" i="13"/>
  <c r="U18" i="13"/>
  <c r="R18" i="13"/>
  <c r="O18" i="13"/>
  <c r="L18" i="13"/>
  <c r="BE17" i="13"/>
  <c r="BB17" i="13"/>
  <c r="AY17" i="13"/>
  <c r="AV17" i="13"/>
  <c r="AS17" i="13"/>
  <c r="AP17" i="13"/>
  <c r="AM17" i="13"/>
  <c r="AJ17" i="13"/>
  <c r="AG17" i="13"/>
  <c r="AD17" i="13"/>
  <c r="AA17" i="13"/>
  <c r="X17" i="13"/>
  <c r="U17" i="13"/>
  <c r="R17" i="13"/>
  <c r="O17" i="13"/>
  <c r="L17" i="13"/>
  <c r="BE16" i="13"/>
  <c r="BB16" i="13"/>
  <c r="AY16" i="13"/>
  <c r="AV16" i="13"/>
  <c r="AS16" i="13"/>
  <c r="AP16" i="13"/>
  <c r="AM16" i="13"/>
  <c r="AJ16" i="13"/>
  <c r="AG16" i="13"/>
  <c r="AD16" i="13"/>
  <c r="AA16" i="13"/>
  <c r="X16" i="13"/>
  <c r="U16" i="13"/>
  <c r="R16" i="13"/>
  <c r="O16" i="13"/>
  <c r="L16" i="13"/>
  <c r="BE15" i="13"/>
  <c r="BB15" i="13"/>
  <c r="AY15" i="13"/>
  <c r="AV15" i="13"/>
  <c r="AS15" i="13"/>
  <c r="AP15" i="13"/>
  <c r="AM15" i="13"/>
  <c r="AJ15" i="13"/>
  <c r="AG15" i="13"/>
  <c r="AD15" i="13"/>
  <c r="AA15" i="13"/>
  <c r="X15" i="13"/>
  <c r="U15" i="13"/>
  <c r="R15" i="13"/>
  <c r="O15" i="13"/>
  <c r="L15" i="13"/>
  <c r="BE14" i="13"/>
  <c r="BB14" i="13"/>
  <c r="AY14" i="13"/>
  <c r="AV14" i="13"/>
  <c r="AS14" i="13"/>
  <c r="AP14" i="13"/>
  <c r="AM14" i="13"/>
  <c r="AJ14" i="13"/>
  <c r="AG14" i="13"/>
  <c r="AD14" i="13"/>
  <c r="AA14" i="13"/>
  <c r="X14" i="13"/>
  <c r="U14" i="13"/>
  <c r="R14" i="13"/>
  <c r="O14" i="13"/>
  <c r="L14" i="13"/>
  <c r="BE13" i="13"/>
  <c r="BB13" i="13"/>
  <c r="AY13" i="13"/>
  <c r="AV13" i="13"/>
  <c r="AS13" i="13"/>
  <c r="AP13" i="13"/>
  <c r="AM13" i="13"/>
  <c r="AJ13" i="13"/>
  <c r="AG13" i="13"/>
  <c r="AD13" i="13"/>
  <c r="AA13" i="13"/>
  <c r="X13" i="13"/>
  <c r="U13" i="13"/>
  <c r="R13" i="13"/>
  <c r="O13" i="13"/>
  <c r="L13" i="13"/>
  <c r="BE12" i="13"/>
  <c r="BB12" i="13"/>
  <c r="AY12" i="13"/>
  <c r="AV12" i="13"/>
  <c r="AS12" i="13"/>
  <c r="AP12" i="13"/>
  <c r="AM12" i="13"/>
  <c r="AJ12" i="13"/>
  <c r="AG12" i="13"/>
  <c r="AD12" i="13"/>
  <c r="AA12" i="13"/>
  <c r="X12" i="13"/>
  <c r="U12" i="13"/>
  <c r="R12" i="13"/>
  <c r="O12" i="13"/>
  <c r="L12" i="13"/>
  <c r="BE11" i="13"/>
  <c r="BB11" i="13"/>
  <c r="AY11" i="13"/>
  <c r="AV11" i="13"/>
  <c r="AS11" i="13"/>
  <c r="AP11" i="13"/>
  <c r="AM11" i="13"/>
  <c r="AJ11" i="13"/>
  <c r="AG11" i="13"/>
  <c r="AD11" i="13"/>
  <c r="AA11" i="13"/>
  <c r="X11" i="13"/>
  <c r="U11" i="13"/>
  <c r="R11" i="13"/>
  <c r="O11" i="13"/>
  <c r="L11" i="13"/>
  <c r="BE10" i="13"/>
  <c r="BB10" i="13"/>
  <c r="AY10" i="13"/>
  <c r="AV10" i="13"/>
  <c r="AS10" i="13"/>
  <c r="AP10" i="13"/>
  <c r="AM10" i="13"/>
  <c r="AJ10" i="13"/>
  <c r="AG10" i="13"/>
  <c r="AD10" i="13"/>
  <c r="AA10" i="13"/>
  <c r="X10" i="13"/>
  <c r="U10" i="13"/>
  <c r="R10" i="13"/>
  <c r="O10" i="13"/>
  <c r="L10" i="13"/>
  <c r="BE9" i="13"/>
  <c r="BB9" i="13"/>
  <c r="AY9" i="13"/>
  <c r="AV9" i="13"/>
  <c r="AS9" i="13"/>
  <c r="AP9" i="13"/>
  <c r="AM9" i="13"/>
  <c r="AJ9" i="13"/>
  <c r="AG9" i="13"/>
  <c r="AD9" i="13"/>
  <c r="AA9" i="13"/>
  <c r="X9" i="13"/>
  <c r="U9" i="13"/>
  <c r="R9" i="13"/>
  <c r="O9" i="13"/>
  <c r="L9" i="13"/>
  <c r="BE8" i="13"/>
  <c r="BB8" i="13"/>
  <c r="AY8" i="13"/>
  <c r="AV8" i="13"/>
  <c r="AS8" i="13"/>
  <c r="AP8" i="13"/>
  <c r="AM8" i="13"/>
  <c r="AJ8" i="13"/>
  <c r="AG8" i="13"/>
  <c r="AD8" i="13"/>
  <c r="AA8" i="13"/>
  <c r="X8" i="13"/>
  <c r="U8" i="13"/>
  <c r="R8" i="13"/>
  <c r="O8" i="13"/>
  <c r="L8" i="13"/>
  <c r="BE7" i="13"/>
  <c r="BB7" i="13"/>
  <c r="AY7" i="13"/>
  <c r="AV7" i="13"/>
  <c r="AS7" i="13"/>
  <c r="AP7" i="13"/>
  <c r="AM7" i="13"/>
  <c r="AJ7" i="13"/>
  <c r="AG7" i="13"/>
  <c r="AD7" i="13"/>
  <c r="AA7" i="13"/>
  <c r="X7" i="13"/>
  <c r="U7" i="13"/>
  <c r="R7" i="13"/>
  <c r="O7" i="13"/>
  <c r="L7" i="13"/>
  <c r="BE6" i="13"/>
  <c r="BB6" i="13"/>
  <c r="AY6" i="13"/>
  <c r="AV6" i="13"/>
  <c r="AS6" i="13"/>
  <c r="AP6" i="13"/>
  <c r="AM6" i="13"/>
  <c r="AJ6" i="13"/>
  <c r="AG6" i="13"/>
  <c r="AD6" i="13"/>
  <c r="AA6" i="13"/>
  <c r="X6" i="13"/>
  <c r="U6" i="13"/>
  <c r="R6" i="13"/>
  <c r="O6" i="13"/>
  <c r="L6" i="13"/>
  <c r="BE5" i="13"/>
  <c r="BB5" i="13"/>
  <c r="AY5" i="13"/>
  <c r="AV5" i="13"/>
  <c r="AS5" i="13"/>
  <c r="AP5" i="13"/>
  <c r="AM5" i="13"/>
  <c r="AJ5" i="13"/>
  <c r="AG5" i="13"/>
  <c r="AD5" i="13"/>
  <c r="AA5" i="13"/>
  <c r="X5" i="13"/>
  <c r="U5" i="13"/>
  <c r="R5" i="13"/>
  <c r="O5" i="13"/>
  <c r="L5" i="13"/>
  <c r="BE4" i="13"/>
  <c r="BB4" i="13"/>
  <c r="AY4" i="13"/>
  <c r="AV4" i="13"/>
  <c r="AS4" i="13"/>
  <c r="AP4" i="13"/>
  <c r="AM4" i="13"/>
  <c r="AJ4" i="13"/>
  <c r="AG4" i="13"/>
  <c r="AD4" i="13"/>
  <c r="AA4" i="13"/>
  <c r="X4" i="13"/>
  <c r="U4" i="13"/>
  <c r="R4" i="13"/>
  <c r="O4" i="13"/>
  <c r="L4" i="13"/>
  <c r="BE3" i="13"/>
  <c r="BB3" i="13"/>
  <c r="AY3" i="13"/>
  <c r="AV3" i="13"/>
  <c r="AS3" i="13"/>
  <c r="AP3" i="13"/>
  <c r="AM3" i="13"/>
  <c r="AJ3" i="13"/>
  <c r="AG3" i="13"/>
  <c r="AD3" i="13"/>
  <c r="AA3" i="13"/>
  <c r="X3" i="13"/>
  <c r="U3" i="13"/>
  <c r="R3" i="13"/>
  <c r="O3" i="13"/>
  <c r="L3" i="13"/>
  <c r="BE2" i="13"/>
  <c r="BB2" i="13"/>
  <c r="AY2" i="13"/>
  <c r="AV2" i="13"/>
  <c r="AS2" i="13"/>
  <c r="AP2" i="13"/>
  <c r="AM2" i="13"/>
  <c r="AJ2" i="13"/>
  <c r="AG2" i="13"/>
  <c r="AD2" i="13"/>
  <c r="AA2" i="13"/>
  <c r="X2" i="13"/>
  <c r="U2" i="13"/>
  <c r="R2" i="13"/>
  <c r="O2" i="13"/>
  <c r="L2" i="13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4" i="1"/>
  <c r="L135" i="1"/>
  <c r="L136" i="1"/>
  <c r="L137" i="1"/>
  <c r="L138" i="1"/>
  <c r="L139" i="1"/>
  <c r="L140" i="1"/>
  <c r="L141" i="1"/>
  <c r="L143" i="1"/>
  <c r="L144" i="1"/>
  <c r="L145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" i="1"/>
  <c r="D10" i="4" l="1"/>
  <c r="E10" i="4"/>
  <c r="C10" i="4"/>
  <c r="E9" i="4"/>
  <c r="D9" i="4"/>
  <c r="C9" i="4"/>
  <c r="E9" i="7"/>
  <c r="E9" i="5"/>
  <c r="D9" i="7"/>
  <c r="D9" i="5"/>
  <c r="C9" i="7"/>
  <c r="C9" i="5"/>
  <c r="E10" i="7"/>
  <c r="C10" i="7"/>
  <c r="D10" i="7"/>
  <c r="D10" i="5"/>
  <c r="C10" i="5"/>
  <c r="E10" i="5"/>
  <c r="D11" i="7" l="1"/>
  <c r="F9" i="4"/>
  <c r="E16" i="4" s="1"/>
  <c r="E11" i="5"/>
  <c r="F10" i="4"/>
  <c r="E11" i="7"/>
  <c r="F10" i="7"/>
  <c r="F17" i="7" s="1"/>
  <c r="D11" i="4"/>
  <c r="F9" i="5"/>
  <c r="E16" i="5" s="1"/>
  <c r="C11" i="5"/>
  <c r="E11" i="4"/>
  <c r="C11" i="7"/>
  <c r="F9" i="7"/>
  <c r="D11" i="5"/>
  <c r="F10" i="5"/>
  <c r="BE130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2" i="1"/>
  <c r="BE134" i="1"/>
  <c r="BE135" i="1"/>
  <c r="BE136" i="1"/>
  <c r="BE137" i="1"/>
  <c r="BE138" i="1"/>
  <c r="BE139" i="1"/>
  <c r="BE140" i="1"/>
  <c r="BE141" i="1"/>
  <c r="BE143" i="1"/>
  <c r="BE144" i="1"/>
  <c r="BE145" i="1"/>
  <c r="BE146" i="1"/>
  <c r="BE147" i="1"/>
  <c r="BE148" i="1"/>
  <c r="BE149" i="1"/>
  <c r="BE150" i="1"/>
  <c r="BE151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2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2" i="1"/>
  <c r="BB134" i="1"/>
  <c r="BB135" i="1"/>
  <c r="BB136" i="1"/>
  <c r="BB137" i="1"/>
  <c r="BB138" i="1"/>
  <c r="BB139" i="1"/>
  <c r="BB140" i="1"/>
  <c r="BB141" i="1"/>
  <c r="BB143" i="1"/>
  <c r="BB144" i="1"/>
  <c r="BB145" i="1"/>
  <c r="BB146" i="1"/>
  <c r="BB147" i="1"/>
  <c r="BB148" i="1"/>
  <c r="BB149" i="1"/>
  <c r="BB150" i="1"/>
  <c r="BB151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6" i="1"/>
  <c r="BB167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4" i="1"/>
  <c r="AY135" i="1"/>
  <c r="AY136" i="1"/>
  <c r="AY137" i="1"/>
  <c r="AY138" i="1"/>
  <c r="AY139" i="1"/>
  <c r="AY140" i="1"/>
  <c r="AY141" i="1"/>
  <c r="AY143" i="1"/>
  <c r="AY144" i="1"/>
  <c r="AY145" i="1"/>
  <c r="AY146" i="1"/>
  <c r="AY147" i="1"/>
  <c r="AY148" i="1"/>
  <c r="AY149" i="1"/>
  <c r="AY150" i="1"/>
  <c r="AY151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4" i="1"/>
  <c r="AV135" i="1"/>
  <c r="AV136" i="1"/>
  <c r="AV137" i="1"/>
  <c r="AV138" i="1"/>
  <c r="AV139" i="1"/>
  <c r="AV140" i="1"/>
  <c r="AV141" i="1"/>
  <c r="AV143" i="1"/>
  <c r="AV144" i="1"/>
  <c r="AV145" i="1"/>
  <c r="AV146" i="1"/>
  <c r="AV147" i="1"/>
  <c r="AV148" i="1"/>
  <c r="AV149" i="1"/>
  <c r="AV150" i="1"/>
  <c r="AV151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4" i="1"/>
  <c r="AS135" i="1"/>
  <c r="AS136" i="1"/>
  <c r="AS137" i="1"/>
  <c r="AS138" i="1"/>
  <c r="AS139" i="1"/>
  <c r="AS140" i="1"/>
  <c r="AS141" i="1"/>
  <c r="AS143" i="1"/>
  <c r="AS144" i="1"/>
  <c r="AS145" i="1"/>
  <c r="AS146" i="1"/>
  <c r="AS147" i="1"/>
  <c r="AS148" i="1"/>
  <c r="AS149" i="1"/>
  <c r="AS150" i="1"/>
  <c r="AS151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4" i="1"/>
  <c r="AP135" i="1"/>
  <c r="AP136" i="1"/>
  <c r="AP137" i="1"/>
  <c r="AP138" i="1"/>
  <c r="AP139" i="1"/>
  <c r="AP140" i="1"/>
  <c r="AP141" i="1"/>
  <c r="AP143" i="1"/>
  <c r="AP144" i="1"/>
  <c r="AP145" i="1"/>
  <c r="AP146" i="1"/>
  <c r="AP147" i="1"/>
  <c r="AP148" i="1"/>
  <c r="AP149" i="1"/>
  <c r="AP150" i="1"/>
  <c r="AP151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4" i="1"/>
  <c r="AM135" i="1"/>
  <c r="AM136" i="1"/>
  <c r="AM137" i="1"/>
  <c r="AM138" i="1"/>
  <c r="AM139" i="1"/>
  <c r="AM140" i="1"/>
  <c r="AM141" i="1"/>
  <c r="AM143" i="1"/>
  <c r="AM144" i="1"/>
  <c r="AM145" i="1"/>
  <c r="AM146" i="1"/>
  <c r="AM147" i="1"/>
  <c r="AM148" i="1"/>
  <c r="AM149" i="1"/>
  <c r="AM150" i="1"/>
  <c r="AM151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4" i="1"/>
  <c r="AJ135" i="1"/>
  <c r="AJ136" i="1"/>
  <c r="AJ137" i="1"/>
  <c r="AJ138" i="1"/>
  <c r="AJ139" i="1"/>
  <c r="AJ140" i="1"/>
  <c r="AJ141" i="1"/>
  <c r="AJ143" i="1"/>
  <c r="AJ144" i="1"/>
  <c r="AJ145" i="1"/>
  <c r="AJ146" i="1"/>
  <c r="AJ147" i="1"/>
  <c r="AJ148" i="1"/>
  <c r="AJ149" i="1"/>
  <c r="AJ150" i="1"/>
  <c r="AJ151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4" i="1"/>
  <c r="AG135" i="1"/>
  <c r="AG136" i="1"/>
  <c r="AG137" i="1"/>
  <c r="AG138" i="1"/>
  <c r="AG139" i="1"/>
  <c r="AG140" i="1"/>
  <c r="AG141" i="1"/>
  <c r="AG143" i="1"/>
  <c r="AG144" i="1"/>
  <c r="AG145" i="1"/>
  <c r="AG146" i="1"/>
  <c r="AG147" i="1"/>
  <c r="AG148" i="1"/>
  <c r="AG149" i="1"/>
  <c r="AG150" i="1"/>
  <c r="AG151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4" i="1"/>
  <c r="AD135" i="1"/>
  <c r="AD136" i="1"/>
  <c r="AD137" i="1"/>
  <c r="AD138" i="1"/>
  <c r="AD139" i="1"/>
  <c r="AD140" i="1"/>
  <c r="AD141" i="1"/>
  <c r="AD143" i="1"/>
  <c r="AD144" i="1"/>
  <c r="AD145" i="1"/>
  <c r="AD146" i="1"/>
  <c r="AD147" i="1"/>
  <c r="AD148" i="1"/>
  <c r="AD149" i="1"/>
  <c r="AD150" i="1"/>
  <c r="AD151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" i="1"/>
  <c r="C17" i="7" l="1"/>
  <c r="E17" i="7"/>
  <c r="C16" i="4"/>
  <c r="D16" i="4"/>
  <c r="F16" i="4"/>
  <c r="D17" i="4"/>
  <c r="E17" i="4"/>
  <c r="F11" i="4"/>
  <c r="F17" i="4"/>
  <c r="C17" i="4"/>
  <c r="BG9" i="7"/>
  <c r="BG9" i="5"/>
  <c r="BF9" i="7"/>
  <c r="BF9" i="5"/>
  <c r="BF9" i="4"/>
  <c r="BE9" i="7"/>
  <c r="BE9" i="5"/>
  <c r="BE9" i="4"/>
  <c r="BG9" i="4"/>
  <c r="BY10" i="4"/>
  <c r="BW10" i="4"/>
  <c r="BX10" i="4"/>
  <c r="BR10" i="7"/>
  <c r="BQ10" i="7"/>
  <c r="BS10" i="7"/>
  <c r="CE10" i="5"/>
  <c r="CD10" i="5"/>
  <c r="CC10" i="5"/>
  <c r="BX9" i="4"/>
  <c r="BY9" i="5"/>
  <c r="BX9" i="5"/>
  <c r="BW9" i="4"/>
  <c r="BY9" i="7"/>
  <c r="BW9" i="5"/>
  <c r="BX9" i="7"/>
  <c r="BW9" i="7"/>
  <c r="BY9" i="4"/>
  <c r="BQ10" i="4"/>
  <c r="BS10" i="4"/>
  <c r="BR10" i="4"/>
  <c r="BM10" i="7"/>
  <c r="BL10" i="7"/>
  <c r="BK10" i="7"/>
  <c r="CQ9" i="4"/>
  <c r="CQ9" i="7"/>
  <c r="CQ9" i="5"/>
  <c r="CP9" i="4"/>
  <c r="CP9" i="7"/>
  <c r="CP9" i="5"/>
  <c r="CO9" i="7"/>
  <c r="CO9" i="5"/>
  <c r="CO9" i="4"/>
  <c r="CQ10" i="5"/>
  <c r="CP10" i="5"/>
  <c r="CO10" i="5"/>
  <c r="AO10" i="5"/>
  <c r="AN10" i="5"/>
  <c r="AM10" i="5"/>
  <c r="AU10" i="5"/>
  <c r="AT10" i="5"/>
  <c r="AS10" i="5"/>
  <c r="BQ9" i="4"/>
  <c r="BS9" i="7"/>
  <c r="BS9" i="5"/>
  <c r="BR9" i="7"/>
  <c r="BR9" i="5"/>
  <c r="BS9" i="4"/>
  <c r="BQ9" i="7"/>
  <c r="BQ9" i="5"/>
  <c r="BR9" i="4"/>
  <c r="BM10" i="4"/>
  <c r="BL10" i="4"/>
  <c r="BK10" i="4"/>
  <c r="CE10" i="7"/>
  <c r="CD10" i="7"/>
  <c r="CC10" i="7"/>
  <c r="AZ10" i="5"/>
  <c r="AY10" i="5"/>
  <c r="BA10" i="5"/>
  <c r="BL9" i="7"/>
  <c r="BL9" i="5"/>
  <c r="BM9" i="4"/>
  <c r="BK9" i="7"/>
  <c r="BL9" i="4"/>
  <c r="BM9" i="7"/>
  <c r="BM11" i="7" s="1"/>
  <c r="BM9" i="5"/>
  <c r="BK9" i="4"/>
  <c r="BK9" i="5"/>
  <c r="CD10" i="4"/>
  <c r="CC10" i="4"/>
  <c r="CE10" i="4"/>
  <c r="CO10" i="7"/>
  <c r="CQ10" i="7"/>
  <c r="CP10" i="7"/>
  <c r="AM10" i="7"/>
  <c r="AO10" i="7"/>
  <c r="AN10" i="7"/>
  <c r="AU10" i="7"/>
  <c r="AT10" i="7"/>
  <c r="AS10" i="7"/>
  <c r="BG10" i="5"/>
  <c r="BF10" i="5"/>
  <c r="BE10" i="5"/>
  <c r="CD9" i="7"/>
  <c r="CD9" i="5"/>
  <c r="CE9" i="7"/>
  <c r="CC9" i="7"/>
  <c r="CC9" i="5"/>
  <c r="CC9" i="4"/>
  <c r="CE9" i="4"/>
  <c r="CE9" i="5"/>
  <c r="CD9" i="4"/>
  <c r="CK10" i="5"/>
  <c r="CI10" i="5"/>
  <c r="CJ10" i="5"/>
  <c r="CQ10" i="4"/>
  <c r="CP10" i="4"/>
  <c r="CO10" i="4"/>
  <c r="AO10" i="4"/>
  <c r="AN10" i="4"/>
  <c r="AM10" i="4"/>
  <c r="AS10" i="4"/>
  <c r="AU10" i="4"/>
  <c r="AT10" i="4"/>
  <c r="BA10" i="7"/>
  <c r="AZ10" i="7"/>
  <c r="AY10" i="7"/>
  <c r="BW10" i="5"/>
  <c r="BY10" i="5"/>
  <c r="BX10" i="5"/>
  <c r="CI9" i="7"/>
  <c r="CI9" i="5"/>
  <c r="CK9" i="4"/>
  <c r="CJ9" i="4"/>
  <c r="CI9" i="4"/>
  <c r="CK9" i="7"/>
  <c r="CK9" i="5"/>
  <c r="CJ9" i="7"/>
  <c r="CJ9" i="5"/>
  <c r="AO9" i="7"/>
  <c r="AO9" i="5"/>
  <c r="AO9" i="4"/>
  <c r="AN9" i="7"/>
  <c r="AN9" i="5"/>
  <c r="AM9" i="7"/>
  <c r="AM9" i="5"/>
  <c r="AN9" i="4"/>
  <c r="AM9" i="4"/>
  <c r="AZ10" i="4"/>
  <c r="AY10" i="4"/>
  <c r="BA10" i="4"/>
  <c r="BG10" i="7"/>
  <c r="BF10" i="7"/>
  <c r="BE10" i="7"/>
  <c r="BQ10" i="5"/>
  <c r="BS10" i="5"/>
  <c r="BR10" i="5"/>
  <c r="CJ10" i="7"/>
  <c r="CI10" i="7"/>
  <c r="CK10" i="7"/>
  <c r="AU9" i="7"/>
  <c r="AU9" i="5"/>
  <c r="AT9" i="7"/>
  <c r="AS9" i="7"/>
  <c r="AS9" i="5"/>
  <c r="AT9" i="5"/>
  <c r="AU9" i="4"/>
  <c r="AT9" i="4"/>
  <c r="AS9" i="4"/>
  <c r="AY9" i="4"/>
  <c r="BA9" i="7"/>
  <c r="BA9" i="5"/>
  <c r="AZ9" i="7"/>
  <c r="AZ9" i="5"/>
  <c r="AY9" i="7"/>
  <c r="AY9" i="5"/>
  <c r="BA9" i="4"/>
  <c r="AZ9" i="4"/>
  <c r="BG10" i="4"/>
  <c r="BF10" i="4"/>
  <c r="BE10" i="4"/>
  <c r="BY10" i="7"/>
  <c r="BX10" i="7"/>
  <c r="BW10" i="7"/>
  <c r="BL10" i="5"/>
  <c r="BK10" i="5"/>
  <c r="BM10" i="5"/>
  <c r="CI10" i="4"/>
  <c r="CJ10" i="4"/>
  <c r="CK10" i="4"/>
  <c r="D17" i="7"/>
  <c r="D16" i="7"/>
  <c r="E16" i="7"/>
  <c r="F16" i="7"/>
  <c r="F11" i="7"/>
  <c r="C16" i="7"/>
  <c r="D16" i="5"/>
  <c r="C16" i="5"/>
  <c r="F16" i="5"/>
  <c r="F11" i="5"/>
  <c r="E17" i="5"/>
  <c r="C17" i="5"/>
  <c r="F17" i="5"/>
  <c r="D17" i="5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4" i="1"/>
  <c r="AA135" i="1"/>
  <c r="AA136" i="1"/>
  <c r="AA137" i="1"/>
  <c r="AA138" i="1"/>
  <c r="AA139" i="1"/>
  <c r="AA140" i="1"/>
  <c r="AA141" i="1"/>
  <c r="AA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3" i="1"/>
  <c r="X84" i="1"/>
  <c r="X85" i="1"/>
  <c r="X86" i="1"/>
  <c r="X87" i="1"/>
  <c r="X88" i="1"/>
  <c r="X89" i="1"/>
  <c r="X90" i="1"/>
  <c r="X91" i="1"/>
  <c r="X92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2" i="1"/>
  <c r="X134" i="1"/>
  <c r="X135" i="1"/>
  <c r="X136" i="1"/>
  <c r="X137" i="1"/>
  <c r="X138" i="1"/>
  <c r="X139" i="1"/>
  <c r="X140" i="1"/>
  <c r="X141" i="1"/>
  <c r="X143" i="1"/>
  <c r="X144" i="1"/>
  <c r="X145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59" i="1"/>
  <c r="X161" i="1"/>
  <c r="X162" i="1"/>
  <c r="X163" i="1"/>
  <c r="X164" i="1"/>
  <c r="X165" i="1"/>
  <c r="X166" i="1"/>
  <c r="X167" i="1"/>
  <c r="X169" i="1"/>
  <c r="X170" i="1"/>
  <c r="X171" i="1"/>
  <c r="X172" i="1"/>
  <c r="X174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3" i="1"/>
  <c r="X194" i="1"/>
  <c r="X195" i="1"/>
  <c r="X196" i="1"/>
  <c r="X197" i="1"/>
  <c r="X198" i="1"/>
  <c r="X199" i="1"/>
  <c r="X200" i="1"/>
  <c r="X201" i="1"/>
  <c r="X202" i="1"/>
  <c r="X203" i="1"/>
  <c r="X205" i="1"/>
  <c r="X206" i="1"/>
  <c r="X207" i="1"/>
  <c r="X208" i="1"/>
  <c r="X209" i="1"/>
  <c r="X210" i="1"/>
  <c r="X211" i="1"/>
  <c r="X212" i="1"/>
  <c r="X213" i="1"/>
  <c r="X214" i="1"/>
  <c r="X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4" i="1"/>
  <c r="U135" i="1"/>
  <c r="U136" i="1"/>
  <c r="U137" i="1"/>
  <c r="U138" i="1"/>
  <c r="U139" i="1"/>
  <c r="U140" i="1"/>
  <c r="U141" i="1"/>
  <c r="U143" i="1"/>
  <c r="U144" i="1"/>
  <c r="U145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" i="1"/>
  <c r="AU11" i="7" l="1"/>
  <c r="AU11" i="5"/>
  <c r="BR11" i="4"/>
  <c r="BH10" i="7"/>
  <c r="BH17" i="7" s="1"/>
  <c r="CL10" i="7"/>
  <c r="CI17" i="7" s="1"/>
  <c r="CF10" i="7"/>
  <c r="CD17" i="7" s="1"/>
  <c r="BT10" i="7"/>
  <c r="BS17" i="7" s="1"/>
  <c r="E24" i="4"/>
  <c r="E31" i="4" s="1"/>
  <c r="F23" i="4"/>
  <c r="F24" i="4"/>
  <c r="E18" i="4"/>
  <c r="E25" i="4"/>
  <c r="F25" i="4"/>
  <c r="D25" i="4"/>
  <c r="D23" i="4"/>
  <c r="D30" i="4" s="1"/>
  <c r="D24" i="4"/>
  <c r="D31" i="4" s="1"/>
  <c r="D18" i="4"/>
  <c r="E23" i="4"/>
  <c r="E30" i="4" s="1"/>
  <c r="F18" i="4"/>
  <c r="CL10" i="5"/>
  <c r="CK17" i="5" s="1"/>
  <c r="BN10" i="5"/>
  <c r="BK17" i="5" s="1"/>
  <c r="W9" i="7"/>
  <c r="W9" i="5"/>
  <c r="V9" i="7"/>
  <c r="V9" i="5"/>
  <c r="W9" i="4"/>
  <c r="U9" i="7"/>
  <c r="U9" i="5"/>
  <c r="V9" i="4"/>
  <c r="U9" i="4"/>
  <c r="BB9" i="7"/>
  <c r="AZ16" i="7" s="1"/>
  <c r="AY11" i="7"/>
  <c r="AU11" i="4"/>
  <c r="CL17" i="7"/>
  <c r="AN11" i="7"/>
  <c r="CK11" i="5"/>
  <c r="AP10" i="4"/>
  <c r="AM17" i="4" s="1"/>
  <c r="CE11" i="7"/>
  <c r="BN9" i="7"/>
  <c r="BL16" i="7" s="1"/>
  <c r="BK11" i="7"/>
  <c r="BT9" i="7"/>
  <c r="BQ16" i="7" s="1"/>
  <c r="BQ11" i="7"/>
  <c r="CQ11" i="7"/>
  <c r="BT10" i="4"/>
  <c r="BS17" i="4" s="1"/>
  <c r="BX11" i="5"/>
  <c r="BE11" i="4"/>
  <c r="BH9" i="4"/>
  <c r="BF16" i="4" s="1"/>
  <c r="U10" i="5"/>
  <c r="W10" i="5"/>
  <c r="V10" i="5"/>
  <c r="AZ11" i="5"/>
  <c r="AT11" i="5"/>
  <c r="BB10" i="4"/>
  <c r="AZ17" i="4" s="1"/>
  <c r="AO11" i="4"/>
  <c r="CK11" i="7"/>
  <c r="BZ10" i="5"/>
  <c r="BX17" i="5" s="1"/>
  <c r="CD11" i="5"/>
  <c r="CF10" i="4"/>
  <c r="CC17" i="4" s="1"/>
  <c r="BM11" i="4"/>
  <c r="BS11" i="4"/>
  <c r="CR9" i="4"/>
  <c r="CQ16" i="4" s="1"/>
  <c r="CO11" i="4"/>
  <c r="CO16" i="4"/>
  <c r="CQ11" i="4"/>
  <c r="BY11" i="5"/>
  <c r="BE11" i="5"/>
  <c r="BH9" i="5"/>
  <c r="BF16" i="5" s="1"/>
  <c r="AY11" i="4"/>
  <c r="BB9" i="4"/>
  <c r="AY16" i="4" s="1"/>
  <c r="BH10" i="4"/>
  <c r="BF17" i="4" s="1"/>
  <c r="AZ11" i="7"/>
  <c r="AS11" i="5"/>
  <c r="AV9" i="5"/>
  <c r="AS16" i="5" s="1"/>
  <c r="AO11" i="5"/>
  <c r="CL9" i="4"/>
  <c r="CK16" i="4" s="1"/>
  <c r="CI11" i="4"/>
  <c r="BB10" i="7"/>
  <c r="AY17" i="7" s="1"/>
  <c r="CD11" i="4"/>
  <c r="CD11" i="7"/>
  <c r="BL11" i="5"/>
  <c r="BN10" i="4"/>
  <c r="BL17" i="4" s="1"/>
  <c r="BR11" i="5"/>
  <c r="AP10" i="5"/>
  <c r="AM17" i="5" s="1"/>
  <c r="CR9" i="5"/>
  <c r="CO11" i="5"/>
  <c r="BN10" i="7"/>
  <c r="BL17" i="7" s="1"/>
  <c r="BY11" i="4"/>
  <c r="BX11" i="4"/>
  <c r="BE11" i="7"/>
  <c r="BH9" i="7"/>
  <c r="BE16" i="7" s="1"/>
  <c r="AI10" i="5"/>
  <c r="AH10" i="5"/>
  <c r="AG10" i="5"/>
  <c r="AC10" i="5"/>
  <c r="AB10" i="5"/>
  <c r="AA10" i="5"/>
  <c r="CL10" i="4"/>
  <c r="CJ17" i="4" s="1"/>
  <c r="BA11" i="5"/>
  <c r="AS11" i="7"/>
  <c r="AV9" i="7"/>
  <c r="AS16" i="7" s="1"/>
  <c r="AP9" i="4"/>
  <c r="AO16" i="4" s="1"/>
  <c r="AM11" i="4"/>
  <c r="AO11" i="7"/>
  <c r="CJ11" i="4"/>
  <c r="CE11" i="5"/>
  <c r="BH10" i="5"/>
  <c r="BF17" i="5" s="1"/>
  <c r="AP10" i="7"/>
  <c r="AN17" i="7" s="1"/>
  <c r="BN9" i="5"/>
  <c r="BL16" i="5" s="1"/>
  <c r="BK11" i="5"/>
  <c r="BR11" i="7"/>
  <c r="CR9" i="7"/>
  <c r="CO16" i="7" s="1"/>
  <c r="CO11" i="7"/>
  <c r="BL11" i="7"/>
  <c r="BW11" i="7"/>
  <c r="BZ9" i="7"/>
  <c r="BW16" i="7" s="1"/>
  <c r="BR17" i="7"/>
  <c r="BF11" i="4"/>
  <c r="AZ11" i="4"/>
  <c r="V10" i="7"/>
  <c r="W10" i="7"/>
  <c r="U10" i="7"/>
  <c r="W10" i="4"/>
  <c r="V10" i="4"/>
  <c r="U10" i="4"/>
  <c r="AH10" i="7"/>
  <c r="AG10" i="7"/>
  <c r="AI10" i="7"/>
  <c r="C18" i="5"/>
  <c r="E18" i="5"/>
  <c r="E25" i="5"/>
  <c r="C23" i="5"/>
  <c r="C30" i="5" s="1"/>
  <c r="E23" i="5"/>
  <c r="E30" i="5" s="1"/>
  <c r="F25" i="5"/>
  <c r="C24" i="5"/>
  <c r="C31" i="5" s="1"/>
  <c r="F18" i="5"/>
  <c r="D24" i="5"/>
  <c r="D31" i="5" s="1"/>
  <c r="D25" i="5"/>
  <c r="F23" i="5"/>
  <c r="C25" i="5"/>
  <c r="E24" i="5"/>
  <c r="E31" i="5" s="1"/>
  <c r="F24" i="5"/>
  <c r="D18" i="5"/>
  <c r="D23" i="5"/>
  <c r="D30" i="5" s="1"/>
  <c r="BA11" i="7"/>
  <c r="AT11" i="7"/>
  <c r="BT10" i="5"/>
  <c r="AN11" i="4"/>
  <c r="CK11" i="4"/>
  <c r="CR10" i="4"/>
  <c r="CO17" i="4" s="1"/>
  <c r="CE11" i="4"/>
  <c r="BK11" i="4"/>
  <c r="BN9" i="4"/>
  <c r="BK16" i="4" s="1"/>
  <c r="BS11" i="5"/>
  <c r="CP16" i="5"/>
  <c r="CP11" i="5"/>
  <c r="BX11" i="7"/>
  <c r="BF11" i="5"/>
  <c r="AM11" i="5"/>
  <c r="AP9" i="5"/>
  <c r="AM16" i="5" s="1"/>
  <c r="CC11" i="4"/>
  <c r="CF9" i="4"/>
  <c r="CC16" i="4" s="1"/>
  <c r="BM11" i="5"/>
  <c r="BB10" i="5"/>
  <c r="BA17" i="5" s="1"/>
  <c r="BS11" i="7"/>
  <c r="CP11" i="7"/>
  <c r="BW11" i="5"/>
  <c r="BZ9" i="5"/>
  <c r="BZ10" i="4"/>
  <c r="BW17" i="4" s="1"/>
  <c r="BF11" i="7"/>
  <c r="AC10" i="7"/>
  <c r="AB10" i="7"/>
  <c r="AA10" i="7"/>
  <c r="AI10" i="4"/>
  <c r="AG10" i="4"/>
  <c r="AH10" i="4"/>
  <c r="D23" i="7"/>
  <c r="D30" i="7" s="1"/>
  <c r="F23" i="7"/>
  <c r="C25" i="7"/>
  <c r="E24" i="7"/>
  <c r="E31" i="7" s="1"/>
  <c r="F24" i="7"/>
  <c r="E23" i="7"/>
  <c r="E30" i="7" s="1"/>
  <c r="C18" i="7"/>
  <c r="F25" i="7"/>
  <c r="C23" i="7"/>
  <c r="C30" i="7" s="1"/>
  <c r="F18" i="7"/>
  <c r="D18" i="7"/>
  <c r="E25" i="7"/>
  <c r="D25" i="7"/>
  <c r="D24" i="7"/>
  <c r="D31" i="7" s="1"/>
  <c r="C24" i="7"/>
  <c r="C31" i="7" s="1"/>
  <c r="E18" i="7"/>
  <c r="BE17" i="7"/>
  <c r="AB10" i="4"/>
  <c r="AA10" i="4"/>
  <c r="AC10" i="4"/>
  <c r="BA16" i="4"/>
  <c r="BA11" i="4"/>
  <c r="AS11" i="4"/>
  <c r="AV9" i="4"/>
  <c r="AS16" i="4" s="1"/>
  <c r="BF17" i="7"/>
  <c r="AM11" i="7"/>
  <c r="AP9" i="7"/>
  <c r="AN16" i="7" s="1"/>
  <c r="CJ11" i="5"/>
  <c r="CL9" i="7"/>
  <c r="CK16" i="7" s="1"/>
  <c r="CI11" i="7"/>
  <c r="CF9" i="5"/>
  <c r="CE16" i="5" s="1"/>
  <c r="CC11" i="5"/>
  <c r="AV10" i="7"/>
  <c r="AU17" i="7" s="1"/>
  <c r="BQ11" i="4"/>
  <c r="BT9" i="4"/>
  <c r="CR10" i="5"/>
  <c r="CQ17" i="5" s="1"/>
  <c r="CP11" i="4"/>
  <c r="BY11" i="7"/>
  <c r="CF10" i="5"/>
  <c r="CE17" i="5" s="1"/>
  <c r="BG11" i="5"/>
  <c r="CI11" i="5"/>
  <c r="CL9" i="5"/>
  <c r="CK16" i="5" s="1"/>
  <c r="AG9" i="7"/>
  <c r="AG9" i="5"/>
  <c r="AI9" i="4"/>
  <c r="AH9" i="4"/>
  <c r="AG9" i="4"/>
  <c r="AI9" i="7"/>
  <c r="AI9" i="5"/>
  <c r="AH9" i="7"/>
  <c r="AH9" i="5"/>
  <c r="AB9" i="7"/>
  <c r="AB9" i="5"/>
  <c r="AA9" i="7"/>
  <c r="AA9" i="5"/>
  <c r="AA9" i="4"/>
  <c r="AC9" i="5"/>
  <c r="AC9" i="7"/>
  <c r="AC9" i="4"/>
  <c r="AB9" i="4"/>
  <c r="BZ10" i="7"/>
  <c r="BY17" i="7" s="1"/>
  <c r="BB9" i="5"/>
  <c r="AY11" i="5"/>
  <c r="AT11" i="4"/>
  <c r="CK17" i="7"/>
  <c r="BG17" i="7"/>
  <c r="AN11" i="5"/>
  <c r="CJ11" i="7"/>
  <c r="AV10" i="4"/>
  <c r="AT17" i="4" s="1"/>
  <c r="CC11" i="7"/>
  <c r="CF9" i="7"/>
  <c r="CD16" i="7" s="1"/>
  <c r="CR10" i="7"/>
  <c r="CQ17" i="7" s="1"/>
  <c r="BL11" i="4"/>
  <c r="BQ11" i="5"/>
  <c r="BT9" i="5"/>
  <c r="BR16" i="5" s="1"/>
  <c r="AV10" i="5"/>
  <c r="AS17" i="5" s="1"/>
  <c r="CQ16" i="5"/>
  <c r="CQ11" i="5"/>
  <c r="BZ9" i="4"/>
  <c r="BY16" i="4" s="1"/>
  <c r="BW11" i="4"/>
  <c r="BG16" i="4"/>
  <c r="BG11" i="4"/>
  <c r="BG11" i="7"/>
  <c r="BG16" i="7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4" i="1"/>
  <c r="R135" i="1"/>
  <c r="R136" i="1"/>
  <c r="R137" i="1"/>
  <c r="R138" i="1"/>
  <c r="R139" i="1"/>
  <c r="R140" i="1"/>
  <c r="R141" i="1"/>
  <c r="R143" i="1"/>
  <c r="R144" i="1"/>
  <c r="R145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4" i="1"/>
  <c r="O135" i="1"/>
  <c r="O136" i="1"/>
  <c r="O137" i="1"/>
  <c r="O138" i="1"/>
  <c r="O139" i="1"/>
  <c r="O140" i="1"/>
  <c r="O141" i="1"/>
  <c r="O143" i="1"/>
  <c r="O144" i="1"/>
  <c r="O145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" i="1"/>
  <c r="CC17" i="7" l="1"/>
  <c r="BL17" i="5"/>
  <c r="BA16" i="7"/>
  <c r="AN17" i="4"/>
  <c r="CF17" i="7"/>
  <c r="AZ16" i="4"/>
  <c r="CP16" i="4"/>
  <c r="BY16" i="7"/>
  <c r="CD17" i="4"/>
  <c r="BT17" i="7"/>
  <c r="BA17" i="7"/>
  <c r="AT16" i="7"/>
  <c r="BR17" i="4"/>
  <c r="BQ17" i="7"/>
  <c r="BG17" i="4"/>
  <c r="AT16" i="4"/>
  <c r="BM17" i="7"/>
  <c r="BG17" i="5"/>
  <c r="AZ17" i="7"/>
  <c r="AN16" i="5"/>
  <c r="BL16" i="4"/>
  <c r="CQ17" i="4"/>
  <c r="CE17" i="7"/>
  <c r="BS16" i="7"/>
  <c r="BF16" i="7"/>
  <c r="CJ17" i="5"/>
  <c r="CL17" i="5"/>
  <c r="BM17" i="4"/>
  <c r="CI17" i="5"/>
  <c r="CO17" i="5"/>
  <c r="AN17" i="5"/>
  <c r="CJ16" i="7"/>
  <c r="CJ16" i="4"/>
  <c r="AS17" i="7"/>
  <c r="AY17" i="5"/>
  <c r="D34" i="7"/>
  <c r="D35" i="7" s="1"/>
  <c r="BR16" i="7"/>
  <c r="AM16" i="4"/>
  <c r="AO17" i="4"/>
  <c r="CC17" i="5"/>
  <c r="CI16" i="7"/>
  <c r="BM16" i="5"/>
  <c r="D34" i="5"/>
  <c r="D35" i="5" s="1"/>
  <c r="BK16" i="5"/>
  <c r="CJ17" i="7"/>
  <c r="AT16" i="5"/>
  <c r="CC16" i="7"/>
  <c r="BW17" i="7"/>
  <c r="AM16" i="7"/>
  <c r="CD17" i="5"/>
  <c r="P9" i="7"/>
  <c r="P9" i="5"/>
  <c r="O9" i="4"/>
  <c r="Q9" i="4"/>
  <c r="O9" i="5"/>
  <c r="P9" i="4"/>
  <c r="Q9" i="7"/>
  <c r="Q9" i="5"/>
  <c r="O9" i="7"/>
  <c r="Q10" i="7"/>
  <c r="P10" i="7"/>
  <c r="O10" i="7"/>
  <c r="AY16" i="5"/>
  <c r="BB11" i="5"/>
  <c r="AZ23" i="5" s="1"/>
  <c r="AZ30" i="5" s="1"/>
  <c r="BB16" i="5"/>
  <c r="AC11" i="4"/>
  <c r="AH11" i="5"/>
  <c r="AG11" i="7"/>
  <c r="AJ9" i="7"/>
  <c r="AI16" i="7" s="1"/>
  <c r="BR16" i="4"/>
  <c r="BT16" i="4"/>
  <c r="BT11" i="4"/>
  <c r="BR23" i="4" s="1"/>
  <c r="BR30" i="4" s="1"/>
  <c r="CJ16" i="5"/>
  <c r="AV16" i="4"/>
  <c r="AV11" i="4"/>
  <c r="AS23" i="4" s="1"/>
  <c r="AS30" i="4" s="1"/>
  <c r="BQ17" i="5"/>
  <c r="BT17" i="5"/>
  <c r="X10" i="4"/>
  <c r="V17" i="4" s="1"/>
  <c r="BE17" i="5"/>
  <c r="BH17" i="5"/>
  <c r="AO16" i="7"/>
  <c r="CR16" i="5"/>
  <c r="CR11" i="5"/>
  <c r="CR23" i="5" s="1"/>
  <c r="BM16" i="7"/>
  <c r="BN16" i="7"/>
  <c r="BN11" i="7"/>
  <c r="BM23" i="7" s="1"/>
  <c r="BM30" i="7" s="1"/>
  <c r="BB11" i="7"/>
  <c r="BB23" i="7" s="1"/>
  <c r="BB16" i="7"/>
  <c r="U11" i="7"/>
  <c r="X9" i="7"/>
  <c r="U16" i="7" s="1"/>
  <c r="BH11" i="7"/>
  <c r="BE23" i="7" s="1"/>
  <c r="BE30" i="7" s="1"/>
  <c r="BH16" i="7"/>
  <c r="BX16" i="4"/>
  <c r="BH17" i="4"/>
  <c r="BG16" i="5"/>
  <c r="BH16" i="5"/>
  <c r="BH11" i="5"/>
  <c r="BF24" i="5" s="1"/>
  <c r="BF31" i="5" s="1"/>
  <c r="BH16" i="4"/>
  <c r="BH11" i="4"/>
  <c r="BH24" i="4" s="1"/>
  <c r="CE17" i="4"/>
  <c r="W11" i="4"/>
  <c r="Q10" i="4"/>
  <c r="P10" i="4"/>
  <c r="O10" i="4"/>
  <c r="AD10" i="4"/>
  <c r="AB17" i="4" s="1"/>
  <c r="AJ10" i="4"/>
  <c r="AH17" i="4" s="1"/>
  <c r="BZ17" i="4"/>
  <c r="CP17" i="7"/>
  <c r="CR17" i="4"/>
  <c r="BA16" i="5"/>
  <c r="AD10" i="5"/>
  <c r="AC17" i="5" s="1"/>
  <c r="AO17" i="5"/>
  <c r="AP17" i="5"/>
  <c r="BR17" i="5"/>
  <c r="BE17" i="4"/>
  <c r="BB17" i="4"/>
  <c r="CK17" i="4"/>
  <c r="X10" i="5"/>
  <c r="U17" i="5" s="1"/>
  <c r="V11" i="5"/>
  <c r="K10" i="7"/>
  <c r="J10" i="7"/>
  <c r="I10" i="7"/>
  <c r="CI16" i="5"/>
  <c r="CL11" i="5"/>
  <c r="CL23" i="5" s="1"/>
  <c r="CL16" i="5"/>
  <c r="CF16" i="5"/>
  <c r="AI11" i="5"/>
  <c r="AI11" i="7"/>
  <c r="AP16" i="7"/>
  <c r="AP11" i="7"/>
  <c r="AO23" i="7" s="1"/>
  <c r="AO30" i="7" s="1"/>
  <c r="AP16" i="5"/>
  <c r="AP11" i="5"/>
  <c r="AO23" i="5" s="1"/>
  <c r="AO30" i="5" s="1"/>
  <c r="BN16" i="4"/>
  <c r="BN11" i="4"/>
  <c r="BL23" i="4" s="1"/>
  <c r="BL30" i="4" s="1"/>
  <c r="X10" i="7"/>
  <c r="U17" i="7" s="1"/>
  <c r="AP16" i="4"/>
  <c r="AP11" i="4"/>
  <c r="AM24" i="4" s="1"/>
  <c r="AM31" i="4" s="1"/>
  <c r="AO17" i="7"/>
  <c r="BB17" i="7"/>
  <c r="BE16" i="5"/>
  <c r="BM16" i="4"/>
  <c r="AY17" i="4"/>
  <c r="BE16" i="4"/>
  <c r="BT11" i="7"/>
  <c r="BS18" i="7" s="1"/>
  <c r="BT16" i="7"/>
  <c r="CE16" i="7"/>
  <c r="V11" i="7"/>
  <c r="J10" i="4"/>
  <c r="I10" i="4"/>
  <c r="K10" i="4"/>
  <c r="AT17" i="5"/>
  <c r="AV17" i="5"/>
  <c r="BX17" i="7"/>
  <c r="BZ17" i="7"/>
  <c r="K9" i="7"/>
  <c r="K9" i="5"/>
  <c r="J9" i="7"/>
  <c r="J9" i="5"/>
  <c r="I9" i="7"/>
  <c r="I9" i="5"/>
  <c r="K9" i="4"/>
  <c r="J9" i="4"/>
  <c r="I9" i="4"/>
  <c r="AV17" i="4"/>
  <c r="AD9" i="5"/>
  <c r="AA16" i="5" s="1"/>
  <c r="AA11" i="5"/>
  <c r="AJ9" i="4"/>
  <c r="AG16" i="4" s="1"/>
  <c r="AG11" i="4"/>
  <c r="AU17" i="4"/>
  <c r="AD10" i="7"/>
  <c r="AA17" i="7" s="1"/>
  <c r="BW16" i="5"/>
  <c r="BZ11" i="5"/>
  <c r="BY23" i="5" s="1"/>
  <c r="BY30" i="5" s="1"/>
  <c r="BZ16" i="5"/>
  <c r="AJ10" i="5"/>
  <c r="AG17" i="5" s="1"/>
  <c r="AU16" i="5"/>
  <c r="AV16" i="5"/>
  <c r="AV11" i="5"/>
  <c r="AT23" i="5" s="1"/>
  <c r="AT30" i="5" s="1"/>
  <c r="CR11" i="4"/>
  <c r="CQ18" i="4" s="1"/>
  <c r="CR16" i="4"/>
  <c r="BW17" i="5"/>
  <c r="BZ17" i="5"/>
  <c r="AP17" i="4"/>
  <c r="BA17" i="4"/>
  <c r="W11" i="5"/>
  <c r="AH11" i="7"/>
  <c r="AH16" i="7"/>
  <c r="AD9" i="4"/>
  <c r="AA16" i="4" s="1"/>
  <c r="AA11" i="4"/>
  <c r="AS17" i="4"/>
  <c r="AA11" i="7"/>
  <c r="AD9" i="7"/>
  <c r="AA16" i="7" s="1"/>
  <c r="AH11" i="4"/>
  <c r="BY17" i="4"/>
  <c r="CF16" i="4"/>
  <c r="CF11" i="4"/>
  <c r="CD23" i="4" s="1"/>
  <c r="CD30" i="4" s="1"/>
  <c r="CQ16" i="7"/>
  <c r="CR16" i="7"/>
  <c r="CR11" i="7"/>
  <c r="CQ23" i="7" s="1"/>
  <c r="CQ30" i="7" s="1"/>
  <c r="BS17" i="5"/>
  <c r="CI17" i="4"/>
  <c r="CL17" i="4"/>
  <c r="BK17" i="7"/>
  <c r="BN17" i="7"/>
  <c r="CI16" i="4"/>
  <c r="CL16" i="4"/>
  <c r="CL11" i="4"/>
  <c r="CJ23" i="4" s="1"/>
  <c r="CJ30" i="4" s="1"/>
  <c r="BY16" i="5"/>
  <c r="AU17" i="5"/>
  <c r="CF17" i="4"/>
  <c r="BX16" i="5"/>
  <c r="AU16" i="4"/>
  <c r="X9" i="4"/>
  <c r="W16" i="4" s="1"/>
  <c r="U11" i="4"/>
  <c r="W11" i="7"/>
  <c r="AC11" i="5"/>
  <c r="BQ16" i="5"/>
  <c r="BT16" i="5"/>
  <c r="BT11" i="5"/>
  <c r="BS23" i="5" s="1"/>
  <c r="BS30" i="5" s="1"/>
  <c r="P10" i="5"/>
  <c r="Q10" i="5"/>
  <c r="O10" i="5"/>
  <c r="AB11" i="5"/>
  <c r="AI11" i="4"/>
  <c r="CP17" i="5"/>
  <c r="CR17" i="5"/>
  <c r="AT17" i="7"/>
  <c r="AV17" i="7"/>
  <c r="AC11" i="7"/>
  <c r="BS16" i="5"/>
  <c r="AJ10" i="7"/>
  <c r="AG17" i="7" s="1"/>
  <c r="BN16" i="5"/>
  <c r="BN11" i="5"/>
  <c r="BK24" i="5" s="1"/>
  <c r="BK31" i="5" s="1"/>
  <c r="CO16" i="5"/>
  <c r="BN17" i="4"/>
  <c r="CD16" i="4"/>
  <c r="AO16" i="5"/>
  <c r="BB16" i="4"/>
  <c r="BB11" i="4"/>
  <c r="AY18" i="4" s="1"/>
  <c r="BS16" i="4"/>
  <c r="BK16" i="7"/>
  <c r="BY17" i="5"/>
  <c r="AY16" i="7"/>
  <c r="V11" i="4"/>
  <c r="BW16" i="4"/>
  <c r="BZ16" i="4"/>
  <c r="BZ11" i="4"/>
  <c r="BW23" i="4" s="1"/>
  <c r="BW30" i="4" s="1"/>
  <c r="CO17" i="7"/>
  <c r="CR17" i="7"/>
  <c r="K10" i="5"/>
  <c r="J10" i="5"/>
  <c r="I10" i="5"/>
  <c r="CF16" i="7"/>
  <c r="CF11" i="7"/>
  <c r="CC18" i="7" s="1"/>
  <c r="AB11" i="4"/>
  <c r="AB11" i="7"/>
  <c r="AJ9" i="5"/>
  <c r="AH16" i="5" s="1"/>
  <c r="AG11" i="5"/>
  <c r="CF11" i="5"/>
  <c r="CD23" i="5" s="1"/>
  <c r="CD30" i="5" s="1"/>
  <c r="CF17" i="5"/>
  <c r="BQ16" i="4"/>
  <c r="CC16" i="5"/>
  <c r="CL16" i="7"/>
  <c r="CL11" i="7"/>
  <c r="CJ23" i="7" s="1"/>
  <c r="CJ30" i="7" s="1"/>
  <c r="CP16" i="7"/>
  <c r="AZ17" i="5"/>
  <c r="BB17" i="5"/>
  <c r="CP17" i="4"/>
  <c r="BX17" i="4"/>
  <c r="CE16" i="4"/>
  <c r="AN16" i="4"/>
  <c r="BX16" i="7"/>
  <c r="BZ16" i="7"/>
  <c r="BZ11" i="7"/>
  <c r="BX18" i="7" s="1"/>
  <c r="AM17" i="7"/>
  <c r="AP17" i="7"/>
  <c r="AU16" i="7"/>
  <c r="AV16" i="7"/>
  <c r="AV11" i="7"/>
  <c r="AT18" i="7" s="1"/>
  <c r="BK17" i="4"/>
  <c r="CD16" i="5"/>
  <c r="AZ16" i="5"/>
  <c r="BQ17" i="4"/>
  <c r="BT17" i="4"/>
  <c r="BR24" i="4"/>
  <c r="BR31" i="4" s="1"/>
  <c r="X9" i="5"/>
  <c r="W16" i="5" s="1"/>
  <c r="U11" i="5"/>
  <c r="BM17" i="5"/>
  <c r="BN17" i="5"/>
  <c r="C11" i="4"/>
  <c r="BS24" i="4" l="1"/>
  <c r="BS31" i="4" s="1"/>
  <c r="BT24" i="4"/>
  <c r="V16" i="7"/>
  <c r="AY18" i="7"/>
  <c r="AZ18" i="7"/>
  <c r="BA24" i="5"/>
  <c r="BA31" i="5" s="1"/>
  <c r="CO24" i="7"/>
  <c r="CO31" i="7" s="1"/>
  <c r="V16" i="4"/>
  <c r="CJ18" i="5"/>
  <c r="BB24" i="7"/>
  <c r="AS18" i="4"/>
  <c r="AZ24" i="5"/>
  <c r="AZ31" i="5" s="1"/>
  <c r="BS18" i="4"/>
  <c r="AY24" i="5"/>
  <c r="AY31" i="5" s="1"/>
  <c r="BF18" i="5"/>
  <c r="BG18" i="5"/>
  <c r="BM24" i="4"/>
  <c r="BM31" i="4" s="1"/>
  <c r="CD18" i="4"/>
  <c r="AC17" i="7"/>
  <c r="AU24" i="4"/>
  <c r="AU31" i="4" s="1"/>
  <c r="AT18" i="4"/>
  <c r="AU18" i="4"/>
  <c r="AT24" i="4"/>
  <c r="AT31" i="4" s="1"/>
  <c r="BF18" i="4"/>
  <c r="BG18" i="7"/>
  <c r="BK18" i="4"/>
  <c r="CO18" i="5"/>
  <c r="CQ18" i="5"/>
  <c r="AS24" i="4"/>
  <c r="AS31" i="4" s="1"/>
  <c r="AO18" i="7"/>
  <c r="BF18" i="7"/>
  <c r="CR24" i="5"/>
  <c r="CP24" i="5"/>
  <c r="CP31" i="5" s="1"/>
  <c r="CO24" i="5"/>
  <c r="CO31" i="5" s="1"/>
  <c r="CK18" i="5"/>
  <c r="CJ24" i="5"/>
  <c r="CJ31" i="5" s="1"/>
  <c r="BK18" i="7"/>
  <c r="BK24" i="7"/>
  <c r="BK31" i="7" s="1"/>
  <c r="BN24" i="4"/>
  <c r="BM24" i="7"/>
  <c r="BM31" i="7" s="1"/>
  <c r="BS23" i="4"/>
  <c r="BS30" i="4" s="1"/>
  <c r="BG18" i="4"/>
  <c r="BG23" i="4"/>
  <c r="BG30" i="4" s="1"/>
  <c r="BE18" i="4"/>
  <c r="BA18" i="7"/>
  <c r="AZ24" i="7"/>
  <c r="AZ31" i="7" s="1"/>
  <c r="AY24" i="7"/>
  <c r="AY31" i="7" s="1"/>
  <c r="BA24" i="7"/>
  <c r="BA31" i="7" s="1"/>
  <c r="AS23" i="7"/>
  <c r="AS30" i="7" s="1"/>
  <c r="AV24" i="4"/>
  <c r="AN23" i="7"/>
  <c r="AN30" i="7" s="1"/>
  <c r="AM24" i="7"/>
  <c r="AM31" i="7" s="1"/>
  <c r="AP24" i="7"/>
  <c r="AN24" i="7"/>
  <c r="AN31" i="7" s="1"/>
  <c r="AO18" i="4"/>
  <c r="AB16" i="4"/>
  <c r="BM24" i="5"/>
  <c r="BM31" i="5" s="1"/>
  <c r="AT18" i="5"/>
  <c r="AN24" i="4"/>
  <c r="AN31" i="4" s="1"/>
  <c r="AO24" i="7"/>
  <c r="AO31" i="7" s="1"/>
  <c r="CK24" i="4"/>
  <c r="CK31" i="4" s="1"/>
  <c r="AM18" i="7"/>
  <c r="AN18" i="7"/>
  <c r="W17" i="4"/>
  <c r="AM23" i="7"/>
  <c r="AM30" i="7" s="1"/>
  <c r="AM24" i="5"/>
  <c r="AM31" i="5" s="1"/>
  <c r="BN24" i="7"/>
  <c r="AM18" i="5"/>
  <c r="BR18" i="7"/>
  <c r="BK24" i="4"/>
  <c r="BK31" i="4" s="1"/>
  <c r="BL24" i="7"/>
  <c r="BL31" i="7" s="1"/>
  <c r="AN18" i="5"/>
  <c r="AP24" i="5"/>
  <c r="AO18" i="5"/>
  <c r="CI18" i="5"/>
  <c r="CC23" i="7"/>
  <c r="CC30" i="7" s="1"/>
  <c r="CD23" i="7"/>
  <c r="CD30" i="7" s="1"/>
  <c r="BL18" i="7"/>
  <c r="CF24" i="4"/>
  <c r="AH17" i="7"/>
  <c r="AY18" i="5"/>
  <c r="CO23" i="4"/>
  <c r="CO30" i="4" s="1"/>
  <c r="CR23" i="4"/>
  <c r="W17" i="7"/>
  <c r="BA23" i="5"/>
  <c r="BA30" i="5" s="1"/>
  <c r="CP18" i="5"/>
  <c r="BE18" i="7"/>
  <c r="AY23" i="5"/>
  <c r="AY30" i="5" s="1"/>
  <c r="CK18" i="4"/>
  <c r="BH23" i="7"/>
  <c r="BB24" i="5"/>
  <c r="AC17" i="4"/>
  <c r="CJ18" i="4"/>
  <c r="AI16" i="4"/>
  <c r="CC24" i="4"/>
  <c r="CC31" i="4" s="1"/>
  <c r="BF23" i="5"/>
  <c r="BF30" i="5" s="1"/>
  <c r="BA18" i="5"/>
  <c r="AB16" i="7"/>
  <c r="BZ23" i="4"/>
  <c r="CJ18" i="7"/>
  <c r="AS24" i="5"/>
  <c r="AS31" i="5" s="1"/>
  <c r="CO18" i="7"/>
  <c r="AV24" i="5"/>
  <c r="BW18" i="5"/>
  <c r="AU23" i="5"/>
  <c r="AU30" i="5" s="1"/>
  <c r="CI23" i="5"/>
  <c r="CI30" i="5" s="1"/>
  <c r="CC18" i="4"/>
  <c r="AS23" i="5"/>
  <c r="AS30" i="5" s="1"/>
  <c r="AP23" i="4"/>
  <c r="AM23" i="5"/>
  <c r="AM30" i="5" s="1"/>
  <c r="CJ23" i="5"/>
  <c r="CJ30" i="5" s="1"/>
  <c r="BB23" i="5"/>
  <c r="AH16" i="4"/>
  <c r="AV23" i="5"/>
  <c r="AP23" i="5"/>
  <c r="CF23" i="7"/>
  <c r="BK23" i="7"/>
  <c r="BK30" i="7" s="1"/>
  <c r="AZ18" i="4"/>
  <c r="CD24" i="4"/>
  <c r="CD31" i="4" s="1"/>
  <c r="CF23" i="4"/>
  <c r="BY18" i="5"/>
  <c r="U16" i="4"/>
  <c r="CQ23" i="4"/>
  <c r="CQ30" i="4" s="1"/>
  <c r="BQ18" i="5"/>
  <c r="AM23" i="4"/>
  <c r="AM30" i="4" s="1"/>
  <c r="BQ18" i="7"/>
  <c r="BF23" i="4"/>
  <c r="BF30" i="4" s="1"/>
  <c r="BE24" i="4"/>
  <c r="BE31" i="4" s="1"/>
  <c r="BT23" i="4"/>
  <c r="R10" i="7"/>
  <c r="R17" i="7" s="1"/>
  <c r="BL24" i="5"/>
  <c r="BL31" i="5" s="1"/>
  <c r="AZ23" i="4"/>
  <c r="AZ30" i="4" s="1"/>
  <c r="BT23" i="5"/>
  <c r="CR23" i="7"/>
  <c r="CK23" i="7"/>
  <c r="CK30" i="7" s="1"/>
  <c r="CP23" i="7"/>
  <c r="CP30" i="7" s="1"/>
  <c r="BS18" i="5"/>
  <c r="CK24" i="7"/>
  <c r="CK31" i="7" s="1"/>
  <c r="CI18" i="7"/>
  <c r="AC16" i="5"/>
  <c r="CL23" i="7"/>
  <c r="AG16" i="5"/>
  <c r="CR24" i="7"/>
  <c r="AI17" i="5"/>
  <c r="BQ23" i="5"/>
  <c r="BQ30" i="5" s="1"/>
  <c r="CO23" i="7"/>
  <c r="CO30" i="7" s="1"/>
  <c r="AP24" i="4"/>
  <c r="BR18" i="5"/>
  <c r="CP24" i="7"/>
  <c r="CP31" i="7" s="1"/>
  <c r="AN18" i="4"/>
  <c r="AB16" i="5"/>
  <c r="BR23" i="5"/>
  <c r="BR30" i="5" s="1"/>
  <c r="AC16" i="7"/>
  <c r="CJ24" i="4"/>
  <c r="CJ31" i="4" s="1"/>
  <c r="BQ18" i="4"/>
  <c r="AO24" i="4"/>
  <c r="AO31" i="4" s="1"/>
  <c r="BS24" i="7"/>
  <c r="BS31" i="7" s="1"/>
  <c r="J11" i="7"/>
  <c r="BQ23" i="7"/>
  <c r="BQ30" i="7" s="1"/>
  <c r="BG23" i="7"/>
  <c r="BG30" i="7" s="1"/>
  <c r="BT23" i="7"/>
  <c r="BG23" i="5"/>
  <c r="BG30" i="5" s="1"/>
  <c r="BR23" i="7"/>
  <c r="BR30" i="7" s="1"/>
  <c r="BH23" i="4"/>
  <c r="CE23" i="7"/>
  <c r="CE30" i="7" s="1"/>
  <c r="AZ25" i="4"/>
  <c r="BB25" i="4"/>
  <c r="AY25" i="4"/>
  <c r="BB18" i="4"/>
  <c r="BA25" i="4"/>
  <c r="AI17" i="7"/>
  <c r="AJ17" i="7"/>
  <c r="BY18" i="7"/>
  <c r="CD18" i="7"/>
  <c r="BA18" i="4"/>
  <c r="AJ16" i="4"/>
  <c r="AJ11" i="4"/>
  <c r="AI23" i="4" s="1"/>
  <c r="AI30" i="4" s="1"/>
  <c r="L10" i="4"/>
  <c r="J17" i="4" s="1"/>
  <c r="AN23" i="4"/>
  <c r="AN30" i="4" s="1"/>
  <c r="BN23" i="4"/>
  <c r="AN23" i="5"/>
  <c r="AN30" i="5" s="1"/>
  <c r="AP18" i="5"/>
  <c r="AM25" i="5"/>
  <c r="AP25" i="5"/>
  <c r="AO25" i="5"/>
  <c r="AN25" i="5"/>
  <c r="CC23" i="5"/>
  <c r="CC30" i="5" s="1"/>
  <c r="V17" i="5"/>
  <c r="X17" i="5"/>
  <c r="AG17" i="4"/>
  <c r="CE18" i="5"/>
  <c r="BA23" i="7"/>
  <c r="BA30" i="7" s="1"/>
  <c r="BB18" i="7"/>
  <c r="BB25" i="7"/>
  <c r="BA25" i="7"/>
  <c r="AZ25" i="7"/>
  <c r="AY25" i="7"/>
  <c r="AS18" i="7"/>
  <c r="BW18" i="7"/>
  <c r="AT25" i="4"/>
  <c r="AV25" i="4"/>
  <c r="AS25" i="4"/>
  <c r="AV18" i="4"/>
  <c r="AU25" i="4"/>
  <c r="P11" i="5"/>
  <c r="BL23" i="5"/>
  <c r="BK25" i="5"/>
  <c r="BN25" i="5"/>
  <c r="BN18" i="5"/>
  <c r="BM25" i="5"/>
  <c r="BL25" i="5"/>
  <c r="CD24" i="5"/>
  <c r="CD31" i="5" s="1"/>
  <c r="BW18" i="4"/>
  <c r="BY25" i="4"/>
  <c r="BZ18" i="4"/>
  <c r="BX25" i="4"/>
  <c r="BZ25" i="4"/>
  <c r="BW25" i="4"/>
  <c r="BY23" i="7"/>
  <c r="BY30" i="7" s="1"/>
  <c r="AV23" i="7"/>
  <c r="CF24" i="5"/>
  <c r="K11" i="5"/>
  <c r="BM23" i="4"/>
  <c r="BM30" i="4" s="1"/>
  <c r="CE23" i="5"/>
  <c r="CE30" i="5" s="1"/>
  <c r="CK23" i="5"/>
  <c r="CK30" i="5" s="1"/>
  <c r="CL25" i="5"/>
  <c r="CL18" i="5"/>
  <c r="CK25" i="5"/>
  <c r="CJ25" i="5"/>
  <c r="CI25" i="5"/>
  <c r="CL24" i="5"/>
  <c r="CK24" i="5"/>
  <c r="CK31" i="5" s="1"/>
  <c r="BB24" i="4"/>
  <c r="AN24" i="5"/>
  <c r="AN31" i="5" s="1"/>
  <c r="AA17" i="5"/>
  <c r="AD17" i="5"/>
  <c r="BZ24" i="4"/>
  <c r="CD18" i="5"/>
  <c r="R9" i="7"/>
  <c r="P16" i="7" s="1"/>
  <c r="O11" i="7"/>
  <c r="P11" i="7"/>
  <c r="AV24" i="7"/>
  <c r="AV25" i="7"/>
  <c r="AS25" i="7"/>
  <c r="AV18" i="7"/>
  <c r="AU25" i="7"/>
  <c r="AT25" i="7"/>
  <c r="AU18" i="7"/>
  <c r="BW23" i="7"/>
  <c r="BW30" i="7" s="1"/>
  <c r="AY23" i="4"/>
  <c r="AY30" i="4" s="1"/>
  <c r="BW24" i="5"/>
  <c r="BW31" i="5" s="1"/>
  <c r="U16" i="5"/>
  <c r="AT23" i="7"/>
  <c r="AT30" i="7" s="1"/>
  <c r="BZ23" i="7"/>
  <c r="CI23" i="7"/>
  <c r="CI30" i="7" s="1"/>
  <c r="CK25" i="7"/>
  <c r="CJ25" i="7"/>
  <c r="CI25" i="7"/>
  <c r="CL18" i="7"/>
  <c r="CL25" i="7"/>
  <c r="CL24" i="7"/>
  <c r="CC24" i="5"/>
  <c r="CC31" i="5" s="1"/>
  <c r="BL18" i="4"/>
  <c r="BB23" i="4"/>
  <c r="BL24" i="4"/>
  <c r="BL31" i="4" s="1"/>
  <c r="BM23" i="5"/>
  <c r="BM30" i="5" s="1"/>
  <c r="AU24" i="7"/>
  <c r="AU31" i="7" s="1"/>
  <c r="CC24" i="7"/>
  <c r="CC31" i="7" s="1"/>
  <c r="BQ24" i="5"/>
  <c r="BQ31" i="5" s="1"/>
  <c r="BS25" i="5"/>
  <c r="BQ25" i="5"/>
  <c r="BT25" i="5"/>
  <c r="BT18" i="5"/>
  <c r="BR25" i="5"/>
  <c r="CK18" i="7"/>
  <c r="CK23" i="4"/>
  <c r="CK30" i="4" s="1"/>
  <c r="CI24" i="4"/>
  <c r="CI31" i="4" s="1"/>
  <c r="CC23" i="4"/>
  <c r="CC30" i="4" s="1"/>
  <c r="CD34" i="4" s="1"/>
  <c r="CD35" i="4" s="1"/>
  <c r="BY24" i="5"/>
  <c r="BY31" i="5" s="1"/>
  <c r="CP23" i="4"/>
  <c r="CP30" i="4" s="1"/>
  <c r="AS18" i="5"/>
  <c r="AU25" i="5"/>
  <c r="AS25" i="5"/>
  <c r="AV25" i="5"/>
  <c r="AV18" i="5"/>
  <c r="AT25" i="5"/>
  <c r="AU18" i="5"/>
  <c r="AH17" i="5"/>
  <c r="AJ17" i="5"/>
  <c r="BZ23" i="5"/>
  <c r="AB17" i="7"/>
  <c r="AD17" i="7"/>
  <c r="I11" i="4"/>
  <c r="L9" i="4"/>
  <c r="K16" i="4" s="1"/>
  <c r="K11" i="7"/>
  <c r="AU24" i="5"/>
  <c r="AU31" i="5" s="1"/>
  <c r="CO18" i="4"/>
  <c r="AB17" i="5"/>
  <c r="AP23" i="7"/>
  <c r="AO25" i="7"/>
  <c r="AM25" i="7"/>
  <c r="AP25" i="7"/>
  <c r="AP18" i="7"/>
  <c r="AN25" i="7"/>
  <c r="BA24" i="4"/>
  <c r="BA31" i="4" s="1"/>
  <c r="AO24" i="5"/>
  <c r="AO31" i="5" s="1"/>
  <c r="CR24" i="4"/>
  <c r="BY24" i="4"/>
  <c r="BY31" i="4" s="1"/>
  <c r="AD17" i="4"/>
  <c r="W17" i="5"/>
  <c r="W16" i="7"/>
  <c r="X16" i="7"/>
  <c r="X11" i="7"/>
  <c r="U23" i="7" s="1"/>
  <c r="U30" i="7" s="1"/>
  <c r="BL23" i="7"/>
  <c r="BL30" i="7" s="1"/>
  <c r="BL18" i="5"/>
  <c r="BG24" i="5"/>
  <c r="BG31" i="5" s="1"/>
  <c r="X17" i="4"/>
  <c r="CE18" i="4"/>
  <c r="AV23" i="4"/>
  <c r="BQ23" i="4"/>
  <c r="BQ30" i="4" s="1"/>
  <c r="Q11" i="5"/>
  <c r="V16" i="5"/>
  <c r="X11" i="5"/>
  <c r="X24" i="5" s="1"/>
  <c r="X16" i="5"/>
  <c r="AU23" i="7"/>
  <c r="AU30" i="7" s="1"/>
  <c r="BX23" i="7"/>
  <c r="BX30" i="7" s="1"/>
  <c r="BX25" i="7"/>
  <c r="BY25" i="7"/>
  <c r="BW25" i="7"/>
  <c r="BZ25" i="7"/>
  <c r="BZ18" i="7"/>
  <c r="CE25" i="5"/>
  <c r="CC25" i="5"/>
  <c r="CF25" i="5"/>
  <c r="CF18" i="5"/>
  <c r="CD25" i="5"/>
  <c r="L10" i="5"/>
  <c r="I17" i="5" s="1"/>
  <c r="BX23" i="4"/>
  <c r="BX30" i="4" s="1"/>
  <c r="BA23" i="4"/>
  <c r="BA30" i="4" s="1"/>
  <c r="BN23" i="5"/>
  <c r="AS24" i="7"/>
  <c r="AS31" i="7" s="1"/>
  <c r="R10" i="5"/>
  <c r="CE24" i="4"/>
  <c r="CE31" i="4" s="1"/>
  <c r="CL23" i="4"/>
  <c r="CL24" i="4"/>
  <c r="CQ24" i="7"/>
  <c r="CQ31" i="7" s="1"/>
  <c r="CR25" i="7"/>
  <c r="CO25" i="7"/>
  <c r="CR18" i="7"/>
  <c r="CQ25" i="7"/>
  <c r="CP25" i="7"/>
  <c r="AD16" i="7"/>
  <c r="AD11" i="7"/>
  <c r="AA23" i="7" s="1"/>
  <c r="AA30" i="7" s="1"/>
  <c r="AD16" i="4"/>
  <c r="AD11" i="4"/>
  <c r="AC24" i="4" s="1"/>
  <c r="AC31" i="4" s="1"/>
  <c r="CE18" i="7"/>
  <c r="BZ24" i="5"/>
  <c r="BK18" i="5"/>
  <c r="BX23" i="5"/>
  <c r="BX30" i="5" s="1"/>
  <c r="CP18" i="4"/>
  <c r="AD16" i="5"/>
  <c r="AD11" i="5"/>
  <c r="AA24" i="5" s="1"/>
  <c r="AA31" i="5" s="1"/>
  <c r="J11" i="4"/>
  <c r="BW24" i="7"/>
  <c r="BW31" i="7" s="1"/>
  <c r="AT24" i="5"/>
  <c r="AT31" i="5" s="1"/>
  <c r="BS23" i="7"/>
  <c r="BS30" i="7" s="1"/>
  <c r="BT18" i="7"/>
  <c r="BT25" i="7"/>
  <c r="BS25" i="7"/>
  <c r="BR25" i="7"/>
  <c r="BQ25" i="7"/>
  <c r="BQ24" i="7"/>
  <c r="BQ31" i="7" s="1"/>
  <c r="BR24" i="7"/>
  <c r="BR31" i="7" s="1"/>
  <c r="BT24" i="7"/>
  <c r="V17" i="7"/>
  <c r="X17" i="7"/>
  <c r="V24" i="7"/>
  <c r="V31" i="7" s="1"/>
  <c r="AI17" i="4"/>
  <c r="CF23" i="5"/>
  <c r="AZ24" i="4"/>
  <c r="AZ31" i="4" s="1"/>
  <c r="CQ24" i="4"/>
  <c r="CQ31" i="4" s="1"/>
  <c r="BW24" i="4"/>
  <c r="BW31" i="4" s="1"/>
  <c r="AA17" i="4"/>
  <c r="CP23" i="5"/>
  <c r="CP30" i="5" s="1"/>
  <c r="BH24" i="5"/>
  <c r="U17" i="4"/>
  <c r="AU23" i="4"/>
  <c r="AU30" i="4" s="1"/>
  <c r="AZ18" i="5"/>
  <c r="BB25" i="5"/>
  <c r="BB18" i="5"/>
  <c r="BA25" i="5"/>
  <c r="AZ25" i="5"/>
  <c r="AY25" i="5"/>
  <c r="Q11" i="7"/>
  <c r="BK23" i="5"/>
  <c r="BK30" i="5" s="1"/>
  <c r="AT24" i="7"/>
  <c r="AT31" i="7" s="1"/>
  <c r="CE23" i="4"/>
  <c r="CE30" i="4" s="1"/>
  <c r="CE25" i="4"/>
  <c r="CF25" i="4"/>
  <c r="CD25" i="4"/>
  <c r="CC25" i="4"/>
  <c r="CF18" i="4"/>
  <c r="BX24" i="5"/>
  <c r="BX31" i="5" s="1"/>
  <c r="CR25" i="4"/>
  <c r="CO25" i="4"/>
  <c r="CP25" i="4"/>
  <c r="CR18" i="4"/>
  <c r="CQ25" i="4"/>
  <c r="BW23" i="5"/>
  <c r="BW30" i="5" s="1"/>
  <c r="K11" i="4"/>
  <c r="BZ24" i="7"/>
  <c r="AN25" i="4"/>
  <c r="AP25" i="4"/>
  <c r="AM25" i="4"/>
  <c r="AP18" i="4"/>
  <c r="AO25" i="4"/>
  <c r="AM18" i="4"/>
  <c r="CO24" i="4"/>
  <c r="CO31" i="4" s="1"/>
  <c r="BX24" i="4"/>
  <c r="BX31" i="4" s="1"/>
  <c r="R10" i="4"/>
  <c r="O17" i="4" s="1"/>
  <c r="BF25" i="4"/>
  <c r="BH25" i="4"/>
  <c r="BE25" i="4"/>
  <c r="BH18" i="4"/>
  <c r="BG25" i="4"/>
  <c r="BH23" i="5"/>
  <c r="BG24" i="4"/>
  <c r="BG31" i="4" s="1"/>
  <c r="AZ23" i="7"/>
  <c r="AZ30" i="7" s="1"/>
  <c r="BN23" i="7"/>
  <c r="BM25" i="7"/>
  <c r="BN25" i="7"/>
  <c r="BN18" i="7"/>
  <c r="BK25" i="7"/>
  <c r="BL25" i="7"/>
  <c r="BM18" i="7"/>
  <c r="CO23" i="5"/>
  <c r="CO30" i="5" s="1"/>
  <c r="BE24" i="5"/>
  <c r="BE31" i="5" s="1"/>
  <c r="BM18" i="5"/>
  <c r="AT23" i="4"/>
  <c r="AT30" i="4" s="1"/>
  <c r="BQ24" i="4"/>
  <c r="BQ31" i="4" s="1"/>
  <c r="BR25" i="4"/>
  <c r="BT25" i="4"/>
  <c r="BT18" i="4"/>
  <c r="BQ25" i="4"/>
  <c r="BS25" i="4"/>
  <c r="BR18" i="4"/>
  <c r="P11" i="4"/>
  <c r="X16" i="4"/>
  <c r="X11" i="4"/>
  <c r="W24" i="4" s="1"/>
  <c r="W31" i="4" s="1"/>
  <c r="CI23" i="4"/>
  <c r="CI30" i="4" s="1"/>
  <c r="CJ25" i="4"/>
  <c r="CL25" i="4"/>
  <c r="CI25" i="4"/>
  <c r="CL18" i="4"/>
  <c r="CK25" i="4"/>
  <c r="CI18" i="4"/>
  <c r="I11" i="5"/>
  <c r="L9" i="5"/>
  <c r="J16" i="5" s="1"/>
  <c r="BX24" i="7"/>
  <c r="BX31" i="7" s="1"/>
  <c r="AY24" i="4"/>
  <c r="AY31" i="4" s="1"/>
  <c r="CP24" i="4"/>
  <c r="CP31" i="4" s="1"/>
  <c r="BE23" i="4"/>
  <c r="BE30" i="4" s="1"/>
  <c r="BE23" i="5"/>
  <c r="BE30" i="5" s="1"/>
  <c r="BF24" i="4"/>
  <c r="BF31" i="4" s="1"/>
  <c r="BF23" i="7"/>
  <c r="BF30" i="7" s="1"/>
  <c r="BH18" i="7"/>
  <c r="BH25" i="7"/>
  <c r="BG25" i="7"/>
  <c r="BF25" i="7"/>
  <c r="BE25" i="7"/>
  <c r="BF24" i="7"/>
  <c r="BF31" i="7" s="1"/>
  <c r="BE24" i="7"/>
  <c r="BE31" i="7" s="1"/>
  <c r="BH24" i="7"/>
  <c r="BG24" i="7"/>
  <c r="BG31" i="7" s="1"/>
  <c r="AY23" i="7"/>
  <c r="AY30" i="7" s="1"/>
  <c r="CQ23" i="5"/>
  <c r="CQ30" i="5" s="1"/>
  <c r="BR24" i="5"/>
  <c r="BR31" i="5" s="1"/>
  <c r="CP18" i="7"/>
  <c r="AC16" i="4"/>
  <c r="R9" i="5"/>
  <c r="O16" i="5" s="1"/>
  <c r="O11" i="5"/>
  <c r="CJ24" i="7"/>
  <c r="CJ31" i="7" s="1"/>
  <c r="BN24" i="5"/>
  <c r="CE24" i="5"/>
  <c r="CE31" i="5" s="1"/>
  <c r="AJ11" i="5"/>
  <c r="AH24" i="5" s="1"/>
  <c r="AH31" i="5" s="1"/>
  <c r="AJ16" i="5"/>
  <c r="CE24" i="7"/>
  <c r="CE31" i="7" s="1"/>
  <c r="CE25" i="7"/>
  <c r="CF18" i="7"/>
  <c r="CD25" i="7"/>
  <c r="CC25" i="7"/>
  <c r="CF25" i="7"/>
  <c r="CD24" i="7"/>
  <c r="CD31" i="7" s="1"/>
  <c r="CF24" i="7"/>
  <c r="BY23" i="4"/>
  <c r="BY30" i="4" s="1"/>
  <c r="I11" i="7"/>
  <c r="L9" i="7"/>
  <c r="I16" i="7" s="1"/>
  <c r="BY24" i="7"/>
  <c r="BY31" i="7" s="1"/>
  <c r="BL25" i="4"/>
  <c r="BN25" i="4"/>
  <c r="BK25" i="4"/>
  <c r="BN18" i="4"/>
  <c r="BM25" i="4"/>
  <c r="AI16" i="5"/>
  <c r="L10" i="7"/>
  <c r="K17" i="7" s="1"/>
  <c r="BM18" i="4"/>
  <c r="BE18" i="5"/>
  <c r="BH25" i="5"/>
  <c r="BH18" i="5"/>
  <c r="BF25" i="5"/>
  <c r="BG25" i="5"/>
  <c r="BE25" i="5"/>
  <c r="BT24" i="5"/>
  <c r="O17" i="7"/>
  <c r="Q11" i="4"/>
  <c r="CI24" i="7"/>
  <c r="CI31" i="7" s="1"/>
  <c r="BY18" i="4"/>
  <c r="BX18" i="5"/>
  <c r="BZ18" i="5"/>
  <c r="BX25" i="5"/>
  <c r="BW25" i="5"/>
  <c r="BZ25" i="5"/>
  <c r="BY25" i="5"/>
  <c r="J11" i="5"/>
  <c r="AO23" i="4"/>
  <c r="AO30" i="4" s="1"/>
  <c r="BK23" i="4"/>
  <c r="BK30" i="4" s="1"/>
  <c r="BX18" i="4"/>
  <c r="AJ17" i="4"/>
  <c r="CQ18" i="7"/>
  <c r="CQ24" i="5"/>
  <c r="CQ31" i="5" s="1"/>
  <c r="CR18" i="5"/>
  <c r="CR25" i="5"/>
  <c r="CP25" i="5"/>
  <c r="CQ25" i="5"/>
  <c r="CO25" i="5"/>
  <c r="BS24" i="5"/>
  <c r="BS31" i="5" s="1"/>
  <c r="CC18" i="5"/>
  <c r="AG16" i="7"/>
  <c r="AJ16" i="7"/>
  <c r="AJ11" i="7"/>
  <c r="AI24" i="7" s="1"/>
  <c r="AI31" i="7" s="1"/>
  <c r="R9" i="4"/>
  <c r="O11" i="4"/>
  <c r="CI24" i="5"/>
  <c r="CI31" i="5" s="1"/>
  <c r="C18" i="4"/>
  <c r="C24" i="4"/>
  <c r="C31" i="4" s="1"/>
  <c r="C25" i="4"/>
  <c r="AG24" i="4" l="1"/>
  <c r="AG31" i="4" s="1"/>
  <c r="V18" i="7"/>
  <c r="AT34" i="7"/>
  <c r="AT35" i="7" s="1"/>
  <c r="BL34" i="7"/>
  <c r="BL35" i="7" s="1"/>
  <c r="Q17" i="4"/>
  <c r="BL34" i="5"/>
  <c r="BL35" i="5" s="1"/>
  <c r="AA18" i="7"/>
  <c r="K17" i="4"/>
  <c r="AN34" i="7"/>
  <c r="AN35" i="7" s="1"/>
  <c r="AZ34" i="5"/>
  <c r="AZ35" i="5" s="1"/>
  <c r="BR34" i="7"/>
  <c r="BR35" i="7" s="1"/>
  <c r="AG18" i="4"/>
  <c r="Q16" i="7"/>
  <c r="AJ24" i="4"/>
  <c r="AI24" i="4"/>
  <c r="AI31" i="4" s="1"/>
  <c r="AH24" i="4"/>
  <c r="AH31" i="4" s="1"/>
  <c r="AT34" i="5"/>
  <c r="AT35" i="5" s="1"/>
  <c r="AN34" i="4"/>
  <c r="AN35" i="4" s="1"/>
  <c r="J16" i="4"/>
  <c r="AC23" i="5"/>
  <c r="AC30" i="5" s="1"/>
  <c r="J17" i="7"/>
  <c r="X23" i="7"/>
  <c r="AZ34" i="7"/>
  <c r="AZ35" i="7" s="1"/>
  <c r="AA23" i="5"/>
  <c r="AA30" i="5" s="1"/>
  <c r="AN34" i="5"/>
  <c r="AN35" i="5" s="1"/>
  <c r="CP34" i="4"/>
  <c r="CP35" i="4" s="1"/>
  <c r="CD34" i="7"/>
  <c r="CD35" i="7" s="1"/>
  <c r="AG23" i="7"/>
  <c r="AG30" i="7" s="1"/>
  <c r="BF34" i="5"/>
  <c r="BF35" i="5" s="1"/>
  <c r="AC18" i="5"/>
  <c r="I17" i="7"/>
  <c r="AI23" i="7"/>
  <c r="AI30" i="7" s="1"/>
  <c r="I16" i="5"/>
  <c r="AD23" i="5"/>
  <c r="AA18" i="5"/>
  <c r="BX34" i="4"/>
  <c r="BX35" i="4" s="1"/>
  <c r="AG23" i="4"/>
  <c r="AG30" i="4" s="1"/>
  <c r="BX34" i="5"/>
  <c r="BX35" i="5" s="1"/>
  <c r="AH23" i="4"/>
  <c r="AH30" i="4" s="1"/>
  <c r="BR35" i="5"/>
  <c r="BX34" i="7"/>
  <c r="BX35" i="7" s="1"/>
  <c r="BF34" i="4"/>
  <c r="BF35" i="4" s="1"/>
  <c r="AH18" i="4"/>
  <c r="AB18" i="7"/>
  <c r="P17" i="4"/>
  <c r="V23" i="4"/>
  <c r="V30" i="4" s="1"/>
  <c r="AB23" i="4"/>
  <c r="AB30" i="4" s="1"/>
  <c r="V23" i="7"/>
  <c r="V30" i="7" s="1"/>
  <c r="AB24" i="7"/>
  <c r="AB31" i="7" s="1"/>
  <c r="CJ34" i="5"/>
  <c r="CJ35" i="5" s="1"/>
  <c r="U18" i="5"/>
  <c r="AD23" i="7"/>
  <c r="U24" i="7"/>
  <c r="U31" i="7" s="1"/>
  <c r="AB23" i="7"/>
  <c r="AB30" i="7" s="1"/>
  <c r="X23" i="5"/>
  <c r="AJ23" i="4"/>
  <c r="U18" i="7"/>
  <c r="Q17" i="7"/>
  <c r="P17" i="7"/>
  <c r="W18" i="4"/>
  <c r="BL34" i="4"/>
  <c r="BL35" i="4" s="1"/>
  <c r="AI18" i="4"/>
  <c r="BF34" i="7"/>
  <c r="BF35" i="7" s="1"/>
  <c r="AC18" i="4"/>
  <c r="AT34" i="4"/>
  <c r="AT35" i="4" s="1"/>
  <c r="X24" i="7"/>
  <c r="AB23" i="5"/>
  <c r="AB30" i="5" s="1"/>
  <c r="AC23" i="7"/>
  <c r="AC30" i="7" s="1"/>
  <c r="CP34" i="7"/>
  <c r="CP35" i="7" s="1"/>
  <c r="J17" i="5"/>
  <c r="W23" i="7"/>
  <c r="W30" i="7" s="1"/>
  <c r="P16" i="4"/>
  <c r="R16" i="4"/>
  <c r="R11" i="4"/>
  <c r="Q23" i="4" s="1"/>
  <c r="Q30" i="4" s="1"/>
  <c r="O17" i="5"/>
  <c r="R17" i="5"/>
  <c r="AJ24" i="5"/>
  <c r="AH25" i="5"/>
  <c r="AI25" i="5"/>
  <c r="AG25" i="5"/>
  <c r="AJ25" i="5"/>
  <c r="AJ18" i="5"/>
  <c r="AG24" i="5"/>
  <c r="AG31" i="5" s="1"/>
  <c r="CP34" i="5"/>
  <c r="CP35" i="5" s="1"/>
  <c r="V18" i="4"/>
  <c r="V18" i="5"/>
  <c r="X25" i="5"/>
  <c r="X18" i="5"/>
  <c r="V25" i="5"/>
  <c r="W25" i="5"/>
  <c r="U25" i="5"/>
  <c r="X24" i="4"/>
  <c r="AD24" i="4"/>
  <c r="AC24" i="7"/>
  <c r="AC31" i="7" s="1"/>
  <c r="AB24" i="5"/>
  <c r="AB31" i="5" s="1"/>
  <c r="P16" i="5"/>
  <c r="AB18" i="5"/>
  <c r="AI18" i="5"/>
  <c r="Q16" i="4"/>
  <c r="AH23" i="5"/>
  <c r="AH30" i="5" s="1"/>
  <c r="K16" i="5"/>
  <c r="L11" i="5"/>
  <c r="I24" i="5" s="1"/>
  <c r="I31" i="5" s="1"/>
  <c r="L16" i="5"/>
  <c r="CJ34" i="4"/>
  <c r="CJ35" i="4" s="1"/>
  <c r="P17" i="5"/>
  <c r="R17" i="4"/>
  <c r="W18" i="7"/>
  <c r="AD24" i="5"/>
  <c r="AC18" i="7"/>
  <c r="V25" i="4"/>
  <c r="X25" i="4"/>
  <c r="U25" i="4"/>
  <c r="X18" i="4"/>
  <c r="W25" i="4"/>
  <c r="AG18" i="5"/>
  <c r="AB25" i="4"/>
  <c r="AD25" i="4"/>
  <c r="AA25" i="4"/>
  <c r="AD18" i="4"/>
  <c r="AC25" i="4"/>
  <c r="V24" i="4"/>
  <c r="V31" i="4" s="1"/>
  <c r="AB24" i="4"/>
  <c r="AB31" i="4" s="1"/>
  <c r="AD24" i="7"/>
  <c r="AG18" i="7"/>
  <c r="CD34" i="5"/>
  <c r="CD35" i="5" s="1"/>
  <c r="AH24" i="7"/>
  <c r="AH31" i="7" s="1"/>
  <c r="AJ23" i="5"/>
  <c r="AH23" i="7"/>
  <c r="AH30" i="7" s="1"/>
  <c r="L17" i="7"/>
  <c r="J16" i="7"/>
  <c r="L16" i="7"/>
  <c r="L11" i="7"/>
  <c r="I18" i="7" s="1"/>
  <c r="AG23" i="5"/>
  <c r="AG30" i="5" s="1"/>
  <c r="U23" i="4"/>
  <c r="U30" i="4" s="1"/>
  <c r="AC24" i="5"/>
  <c r="AC31" i="5" s="1"/>
  <c r="AD18" i="5"/>
  <c r="AD25" i="5"/>
  <c r="AC25" i="5"/>
  <c r="AB25" i="5"/>
  <c r="AA25" i="5"/>
  <c r="AA23" i="4"/>
  <c r="AA30" i="4" s="1"/>
  <c r="U23" i="5"/>
  <c r="U30" i="5" s="1"/>
  <c r="Q16" i="5"/>
  <c r="K16" i="7"/>
  <c r="AA18" i="4"/>
  <c r="AZ34" i="4"/>
  <c r="AZ35" i="4" s="1"/>
  <c r="O16" i="7"/>
  <c r="R16" i="7"/>
  <c r="R11" i="7"/>
  <c r="P18" i="7" s="1"/>
  <c r="U24" i="5"/>
  <c r="U31" i="5" s="1"/>
  <c r="I17" i="4"/>
  <c r="L17" i="4"/>
  <c r="AG24" i="7"/>
  <c r="AG31" i="7" s="1"/>
  <c r="O16" i="4"/>
  <c r="AJ23" i="7"/>
  <c r="AI23" i="5"/>
  <c r="AI30" i="5" s="1"/>
  <c r="AI18" i="7"/>
  <c r="X23" i="4"/>
  <c r="U18" i="4"/>
  <c r="AD23" i="4"/>
  <c r="AA24" i="7"/>
  <c r="AA31" i="7" s="1"/>
  <c r="AC25" i="7"/>
  <c r="AD25" i="7"/>
  <c r="AD18" i="7"/>
  <c r="AB25" i="7"/>
  <c r="AA25" i="7"/>
  <c r="V23" i="5"/>
  <c r="V30" i="5" s="1"/>
  <c r="AH18" i="5"/>
  <c r="U24" i="4"/>
  <c r="U31" i="4" s="1"/>
  <c r="W24" i="7"/>
  <c r="W31" i="7" s="1"/>
  <c r="X25" i="7"/>
  <c r="U25" i="7"/>
  <c r="X18" i="7"/>
  <c r="W25" i="7"/>
  <c r="V25" i="7"/>
  <c r="AA24" i="4"/>
  <c r="AA31" i="4" s="1"/>
  <c r="I16" i="4"/>
  <c r="L16" i="4"/>
  <c r="L11" i="4"/>
  <c r="K24" i="4" s="1"/>
  <c r="K31" i="4" s="1"/>
  <c r="W18" i="5"/>
  <c r="W24" i="5"/>
  <c r="W31" i="5" s="1"/>
  <c r="AJ24" i="7"/>
  <c r="AJ18" i="7"/>
  <c r="AI25" i="7"/>
  <c r="AH25" i="7"/>
  <c r="AG25" i="7"/>
  <c r="AJ25" i="7"/>
  <c r="R16" i="5"/>
  <c r="R11" i="5"/>
  <c r="R24" i="5" s="1"/>
  <c r="W23" i="4"/>
  <c r="W30" i="4" s="1"/>
  <c r="Q17" i="5"/>
  <c r="AC23" i="4"/>
  <c r="AC30" i="4" s="1"/>
  <c r="K17" i="5"/>
  <c r="L17" i="5"/>
  <c r="W23" i="5"/>
  <c r="W30" i="5" s="1"/>
  <c r="BR34" i="4"/>
  <c r="BR35" i="4" s="1"/>
  <c r="AI24" i="5"/>
  <c r="AI31" i="5" s="1"/>
  <c r="CJ34" i="7"/>
  <c r="CJ35" i="7" s="1"/>
  <c r="AB18" i="4"/>
  <c r="V24" i="5"/>
  <c r="V31" i="5" s="1"/>
  <c r="AH25" i="4"/>
  <c r="AJ25" i="4"/>
  <c r="AG25" i="4"/>
  <c r="AJ18" i="4"/>
  <c r="AI25" i="4"/>
  <c r="AH18" i="7"/>
  <c r="C23" i="4"/>
  <c r="C30" i="4" s="1"/>
  <c r="D34" i="4" s="1"/>
  <c r="R23" i="5" l="1"/>
  <c r="AH34" i="7"/>
  <c r="AH35" i="7" s="1"/>
  <c r="K24" i="5"/>
  <c r="K31" i="5" s="1"/>
  <c r="J24" i="5"/>
  <c r="J31" i="5" s="1"/>
  <c r="AB34" i="7"/>
  <c r="AB35" i="7" s="1"/>
  <c r="Q24" i="4"/>
  <c r="Q31" i="4" s="1"/>
  <c r="O23" i="7"/>
  <c r="O30" i="7" s="1"/>
  <c r="AH34" i="4"/>
  <c r="AH35" i="4" s="1"/>
  <c r="I18" i="4"/>
  <c r="L24" i="5"/>
  <c r="O18" i="4"/>
  <c r="O23" i="5"/>
  <c r="O30" i="5" s="1"/>
  <c r="L23" i="7"/>
  <c r="AB34" i="5"/>
  <c r="AB35" i="5" s="1"/>
  <c r="K24" i="7"/>
  <c r="K31" i="7" s="1"/>
  <c r="J24" i="7"/>
  <c r="J31" i="7" s="1"/>
  <c r="J23" i="4"/>
  <c r="J30" i="4" s="1"/>
  <c r="P24" i="4"/>
  <c r="P31" i="4" s="1"/>
  <c r="K18" i="4"/>
  <c r="K23" i="4"/>
  <c r="K30" i="4" s="1"/>
  <c r="J23" i="7"/>
  <c r="J30" i="7" s="1"/>
  <c r="I24" i="7"/>
  <c r="I31" i="7" s="1"/>
  <c r="Q18" i="4"/>
  <c r="V34" i="7"/>
  <c r="V35" i="7" s="1"/>
  <c r="K18" i="5"/>
  <c r="I23" i="7"/>
  <c r="I30" i="7" s="1"/>
  <c r="L24" i="7"/>
  <c r="K18" i="7"/>
  <c r="P23" i="7"/>
  <c r="P30" i="7" s="1"/>
  <c r="I23" i="4"/>
  <c r="I30" i="4" s="1"/>
  <c r="L24" i="4"/>
  <c r="R23" i="7"/>
  <c r="P23" i="5"/>
  <c r="P30" i="5" s="1"/>
  <c r="L23" i="4"/>
  <c r="J24" i="4"/>
  <c r="J31" i="4" s="1"/>
  <c r="Q23" i="7"/>
  <c r="Q30" i="7" s="1"/>
  <c r="P18" i="4"/>
  <c r="P23" i="4"/>
  <c r="P30" i="4" s="1"/>
  <c r="O23" i="4"/>
  <c r="O30" i="4" s="1"/>
  <c r="O18" i="5"/>
  <c r="O24" i="5"/>
  <c r="O31" i="5" s="1"/>
  <c r="AH34" i="5"/>
  <c r="AH35" i="5" s="1"/>
  <c r="L23" i="5"/>
  <c r="L18" i="5"/>
  <c r="J25" i="5"/>
  <c r="K25" i="5"/>
  <c r="I25" i="5"/>
  <c r="L25" i="5"/>
  <c r="Q24" i="5"/>
  <c r="Q31" i="5" s="1"/>
  <c r="I18" i="5"/>
  <c r="O24" i="4"/>
  <c r="O31" i="4" s="1"/>
  <c r="O25" i="4"/>
  <c r="R18" i="4"/>
  <c r="P25" i="4"/>
  <c r="Q25" i="4"/>
  <c r="R25" i="4"/>
  <c r="I24" i="4"/>
  <c r="I31" i="4" s="1"/>
  <c r="V34" i="5"/>
  <c r="V35" i="5" s="1"/>
  <c r="Q18" i="7"/>
  <c r="K23" i="7"/>
  <c r="K30" i="7" s="1"/>
  <c r="J25" i="7"/>
  <c r="L18" i="7"/>
  <c r="K25" i="7"/>
  <c r="I25" i="7"/>
  <c r="L25" i="7"/>
  <c r="J18" i="7"/>
  <c r="J23" i="5"/>
  <c r="J30" i="5" s="1"/>
  <c r="J18" i="5"/>
  <c r="Q23" i="5"/>
  <c r="Q30" i="5" s="1"/>
  <c r="O25" i="5"/>
  <c r="P25" i="5"/>
  <c r="R18" i="5"/>
  <c r="Q25" i="5"/>
  <c r="R25" i="5"/>
  <c r="J18" i="4"/>
  <c r="K25" i="4"/>
  <c r="I25" i="4"/>
  <c r="L25" i="4"/>
  <c r="J25" i="4"/>
  <c r="L18" i="4"/>
  <c r="O18" i="7"/>
  <c r="R18" i="7"/>
  <c r="R25" i="7"/>
  <c r="Q25" i="7"/>
  <c r="P25" i="7"/>
  <c r="O25" i="7"/>
  <c r="Q24" i="7"/>
  <c r="Q31" i="7" s="1"/>
  <c r="P24" i="7"/>
  <c r="P31" i="7" s="1"/>
  <c r="O24" i="7"/>
  <c r="O31" i="7" s="1"/>
  <c r="R24" i="7"/>
  <c r="AB34" i="4"/>
  <c r="AB35" i="4" s="1"/>
  <c r="Q18" i="5"/>
  <c r="K23" i="5"/>
  <c r="K30" i="5" s="1"/>
  <c r="P18" i="5"/>
  <c r="V34" i="4"/>
  <c r="V35" i="4" s="1"/>
  <c r="R24" i="4"/>
  <c r="I23" i="5"/>
  <c r="I30" i="5" s="1"/>
  <c r="P24" i="5"/>
  <c r="P31" i="5" s="1"/>
  <c r="R23" i="4"/>
  <c r="D35" i="4"/>
  <c r="J34" i="7" l="1"/>
  <c r="J35" i="7" s="1"/>
  <c r="P34" i="7"/>
  <c r="P35" i="7" s="1"/>
  <c r="J34" i="4"/>
  <c r="J35" i="4" s="1"/>
  <c r="P34" i="5"/>
  <c r="P35" i="5" s="1"/>
  <c r="P34" i="4"/>
  <c r="P35" i="4" s="1"/>
  <c r="J34" i="5"/>
  <c r="J3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QLD and WA</t>
        </r>
      </text>
    </comment>
    <comment ref="B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Hawaii, Guam and Saipan</t>
        </r>
      </text>
    </comment>
    <comment ref="B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Bali &amp; Gili</t>
        </r>
      </text>
    </comment>
    <comment ref="B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When there are two consecutive disturbances, I pick the highest percentage of any of the two events</t>
        </r>
      </text>
    </comment>
    <comment ref="E3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example accommodation, equipment sales, first aid training, reef monitoring,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H33" authorId="0" shapeId="0" xr:uid="{3DC4A527-490E-49C6-9142-8201F3836C8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N33" authorId="0" shapeId="0" xr:uid="{474BAFFA-6F6A-4C42-BE7A-12D2BDB5E6A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T33" authorId="0" shapeId="0" xr:uid="{4DF2AA6C-D0D3-47AD-90A3-F23F19C30A9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Z33" authorId="0" shapeId="0" xr:uid="{79E10110-0FBC-438F-9FF9-DB45043F97D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F33" authorId="0" shapeId="0" xr:uid="{75B0FDB7-4D7D-4D8E-A7AF-2F918AE5B71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L33" authorId="0" shapeId="0" xr:uid="{1BEBC5F6-E417-4946-85AE-A85C3AC9A16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R33" authorId="0" shapeId="0" xr:uid="{4F0A0E6D-96D4-46F9-AAFA-92B9B0F8B2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X33" authorId="0" shapeId="0" xr:uid="{DEE039A2-0C37-4102-B03A-447CDF35A82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D33" authorId="0" shapeId="0" xr:uid="{28AA862B-5EFA-441D-A026-59D47AE9B66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J33" authorId="0" shapeId="0" xr:uid="{D18E457E-D18A-4833-BC73-45F3E8DC33F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P33" authorId="0" shapeId="0" xr:uid="{FA98DA93-C01E-484B-A1CB-5A8A6302547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V33" authorId="0" shapeId="0" xr:uid="{FA0723A8-E639-4CE5-A580-C476D841809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B33" authorId="0" shapeId="0" xr:uid="{8497C29D-6C16-468B-9B2E-E66532BCDF7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H33" authorId="0" shapeId="0" xr:uid="{5210DCF5-89B5-4476-90FB-19102C22B16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N33" authorId="0" shapeId="0" xr:uid="{CD08017F-E1E1-4295-8933-608C4E2E4E9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3" authorId="0" shapeId="0" xr:uid="{BDC94D95-9A6B-4A54-89CA-45847E20686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H33" authorId="0" shapeId="0" xr:uid="{88510A90-BB8E-47B4-A0D2-BCCEF5AF947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N33" authorId="0" shapeId="0" xr:uid="{C4CAF65F-A982-4C04-BE41-96715ACBD0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T33" authorId="0" shapeId="0" xr:uid="{3FE235F8-835D-4217-B943-32B14A19822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Z33" authorId="0" shapeId="0" xr:uid="{321A8695-66BD-4173-A4CE-6F81377DA5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F33" authorId="0" shapeId="0" xr:uid="{39B8CD14-96FB-4F92-BB4B-36E740882B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L33" authorId="0" shapeId="0" xr:uid="{E41F511A-2809-49AA-8445-557B1F12D44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R33" authorId="0" shapeId="0" xr:uid="{7FC73652-DE21-4C2F-ABD3-56088BA310C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X33" authorId="0" shapeId="0" xr:uid="{510D7486-8716-43E1-85BE-2BBDB5FB127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D33" authorId="0" shapeId="0" xr:uid="{9076710D-0358-42C0-A668-D945DC107C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J33" authorId="0" shapeId="0" xr:uid="{1A5B547B-CEB7-4818-ACE4-AC4ABF3DCEA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P33" authorId="0" shapeId="0" xr:uid="{AD4478E0-2FF5-4E27-B056-F6A96ECDB8D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V33" authorId="0" shapeId="0" xr:uid="{1F0000ED-0D20-4F8E-8338-8FB01603BD5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B33" authorId="0" shapeId="0" xr:uid="{6D10FB76-7428-4EA0-834F-A0E43C8B20F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H33" authorId="0" shapeId="0" xr:uid="{55E24D04-5618-4269-A79A-7945662F06C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N33" authorId="0" shapeId="0" xr:uid="{2CD88D3C-9D96-4BA5-928E-E6E2161AE1F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3" authorId="0" shapeId="0" xr:uid="{7E15B8BE-23A0-4029-82B8-3B975972BDF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H33" authorId="0" shapeId="0" xr:uid="{3F433A8B-11CC-4AD1-971D-6C7754E4372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N33" authorId="0" shapeId="0" xr:uid="{384C1320-708B-41EE-988C-311B548F07B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T33" authorId="0" shapeId="0" xr:uid="{3EE7E3EE-C6A4-4F2C-AAB5-3F4B10ADB89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Z33" authorId="0" shapeId="0" xr:uid="{810E1B6F-FA0F-4BE7-8EBF-300E520EC4C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F33" authorId="0" shapeId="0" xr:uid="{359F4B2A-5F90-42FB-BB8E-A9CE3405E5B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L33" authorId="0" shapeId="0" xr:uid="{F75B6E74-7BA5-411B-BF9F-DB7165C4994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R33" authorId="0" shapeId="0" xr:uid="{40F47B67-BDCF-4599-81CB-440FC03C928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AX33" authorId="0" shapeId="0" xr:uid="{51B498E0-CFFD-4654-A75E-8311F81FF33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D33" authorId="0" shapeId="0" xr:uid="{B63F73BE-437A-457D-88BA-3AE8E90A775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J33" authorId="0" shapeId="0" xr:uid="{6042A32C-3724-4BFA-A0EA-986F2D75575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P33" authorId="0" shapeId="0" xr:uid="{6288D298-BB61-4DD3-A473-EC0E7479DDE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BV33" authorId="0" shapeId="0" xr:uid="{F02F7FFB-2243-478D-94C9-664F823ECEF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B33" authorId="0" shapeId="0" xr:uid="{664E5696-163F-4F99-844C-DF7BAD15D86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H33" authorId="0" shapeId="0" xr:uid="{7D9ADCB1-0F05-4AA7-B249-84620F02E35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  <comment ref="CN33" authorId="0" shapeId="0" xr:uid="{D20B78FE-8A39-46C8-B1C9-7857EFEB110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= number of colums - 1 * number of rows - 1</t>
        </r>
      </text>
    </comment>
  </commentList>
</comments>
</file>

<file path=xl/sharedStrings.xml><?xml version="1.0" encoding="utf-8"?>
<sst xmlns="http://schemas.openxmlformats.org/spreadsheetml/2006/main" count="3589" uniqueCount="238">
  <si>
    <t>location</t>
  </si>
  <si>
    <t>disturbance_type</t>
  </si>
  <si>
    <t>disturbance_severity</t>
  </si>
  <si>
    <t>code</t>
  </si>
  <si>
    <t>Variable / category</t>
  </si>
  <si>
    <t>Control factors</t>
  </si>
  <si>
    <t>French Polynesia</t>
  </si>
  <si>
    <t>fp</t>
  </si>
  <si>
    <t>Australia</t>
  </si>
  <si>
    <t>au</t>
  </si>
  <si>
    <t>USA</t>
  </si>
  <si>
    <t>us</t>
  </si>
  <si>
    <t>Indonesia</t>
  </si>
  <si>
    <t>id</t>
  </si>
  <si>
    <t>Coral bleaching</t>
  </si>
  <si>
    <t>Cyclone</t>
  </si>
  <si>
    <t>None of reef sites had more than a third of area affected</t>
  </si>
  <si>
    <t>25% of reef sites had more than a third of area affected</t>
  </si>
  <si>
    <t>50% of reef sites had more than a third of area affected</t>
  </si>
  <si>
    <t>75% of reef sites had more than a third of area affected</t>
  </si>
  <si>
    <t>All of reef sites had more than a third of area affected</t>
  </si>
  <si>
    <t>resp_age</t>
  </si>
  <si>
    <t>respondent nationality</t>
  </si>
  <si>
    <t>respondent age</t>
  </si>
  <si>
    <t>aus</t>
  </si>
  <si>
    <t>35 - 44</t>
  </si>
  <si>
    <t>65+</t>
  </si>
  <si>
    <t>45 - 54</t>
  </si>
  <si>
    <t>55 - 64</t>
  </si>
  <si>
    <t>respondent gender</t>
  </si>
  <si>
    <t>respondent position</t>
  </si>
  <si>
    <t>25 - 34</t>
  </si>
  <si>
    <t>18 - 24</t>
  </si>
  <si>
    <t>jpn</t>
  </si>
  <si>
    <t>idn</t>
  </si>
  <si>
    <t>Adaptive capacity indicators</t>
  </si>
  <si>
    <t>Exclusivity of access to reef sites</t>
  </si>
  <si>
    <t>limited</t>
  </si>
  <si>
    <t>exclusive</t>
  </si>
  <si>
    <t>Participation in management</t>
  </si>
  <si>
    <t>None</t>
  </si>
  <si>
    <t>Attended meetings, didn't usually speak up</t>
  </si>
  <si>
    <t>Attended meetings and spoke up</t>
  </si>
  <si>
    <t>Formal position / power over decision making</t>
  </si>
  <si>
    <t>Number of boats (measured in passenger seats)</t>
  </si>
  <si>
    <t>0 to 10</t>
  </si>
  <si>
    <t>10 to 20</t>
  </si>
  <si>
    <t>20 to 50</t>
  </si>
  <si>
    <t>50 to 100</t>
  </si>
  <si>
    <t>100 to 200</t>
  </si>
  <si>
    <t>200 to 300</t>
  </si>
  <si>
    <t>300 to 400</t>
  </si>
  <si>
    <t>400 to 500</t>
  </si>
  <si>
    <t>&gt;500</t>
  </si>
  <si>
    <t>Savings (months of covering operating costs)</t>
  </si>
  <si>
    <t>savings</t>
  </si>
  <si>
    <t>0 to 3 months</t>
  </si>
  <si>
    <t>3 to 6 months</t>
  </si>
  <si>
    <t>6 to 12 months</t>
  </si>
  <si>
    <t>&gt;12 months</t>
  </si>
  <si>
    <t xml:space="preserve">distance to market (nearest airport) in km </t>
  </si>
  <si>
    <t>Services sold other than tourism activities</t>
  </si>
  <si>
    <t>No other services than tourism activities</t>
  </si>
  <si>
    <t>1 -2 services other than tourism activities</t>
  </si>
  <si>
    <t>3 -4 services other than tourism activities</t>
  </si>
  <si>
    <t>5 -6 services other than tourism activities</t>
  </si>
  <si>
    <t>&gt;6 services other than tourism activities</t>
  </si>
  <si>
    <t>Number of accessible dive / snorkel sites</t>
  </si>
  <si>
    <t>0 to 2</t>
  </si>
  <si>
    <t>2 to 5</t>
  </si>
  <si>
    <t>5 to 10</t>
  </si>
  <si>
    <t>&gt;20</t>
  </si>
  <si>
    <t>GM: education level</t>
  </si>
  <si>
    <t>secondary school</t>
  </si>
  <si>
    <t>trade</t>
  </si>
  <si>
    <t>graduate</t>
  </si>
  <si>
    <t>postgraduate</t>
  </si>
  <si>
    <t>GM: Reef tourism industry experience (yr)</t>
  </si>
  <si>
    <t>experience</t>
  </si>
  <si>
    <t xml:space="preserve">0 to 2 </t>
  </si>
  <si>
    <t>&gt;10</t>
  </si>
  <si>
    <t>employee involvement in decision making</t>
  </si>
  <si>
    <t>passively</t>
  </si>
  <si>
    <t>moderately</t>
  </si>
  <si>
    <t>highly</t>
  </si>
  <si>
    <t>Memberships in tourism industry associations</t>
  </si>
  <si>
    <t>ind_memberships</t>
  </si>
  <si>
    <t>No membership in tourism industry association</t>
  </si>
  <si>
    <t>Membership in 1 tourism industry association</t>
  </si>
  <si>
    <t>Membership in 2 tourism industry association</t>
  </si>
  <si>
    <t>Membership in 3 or more tourism industry association</t>
  </si>
  <si>
    <t>Reliance on research institutes in decision making</t>
  </si>
  <si>
    <t>none</t>
  </si>
  <si>
    <t>low</t>
  </si>
  <si>
    <t>moderate</t>
  </si>
  <si>
    <t>high</t>
  </si>
  <si>
    <t>Ties to government and policy makers</t>
  </si>
  <si>
    <t>govt_ties</t>
  </si>
  <si>
    <t>weak</t>
  </si>
  <si>
    <t>strong</t>
  </si>
  <si>
    <t>Importance of reef sites in company's identity</t>
  </si>
  <si>
    <t>reef_attach</t>
  </si>
  <si>
    <t>not at all</t>
  </si>
  <si>
    <t>somewhat</t>
  </si>
  <si>
    <t>major</t>
  </si>
  <si>
    <t>Number of competing concerns with higher prio than disturbance</t>
  </si>
  <si>
    <t>comp_concerns</t>
  </si>
  <si>
    <t>1 -2 concerns with higher priority</t>
  </si>
  <si>
    <t>3 -4 concerns with higher priority</t>
  </si>
  <si>
    <t>5 or more concerns with higher priority</t>
  </si>
  <si>
    <t>Confidence of ability company to adapt to disturbance</t>
  </si>
  <si>
    <t>adapt_conf</t>
  </si>
  <si>
    <t>savings_post</t>
  </si>
  <si>
    <t>experience_post</t>
  </si>
  <si>
    <t>ind_memberships_post</t>
  </si>
  <si>
    <t>govt_ties_post</t>
  </si>
  <si>
    <t>reef_attach_post</t>
  </si>
  <si>
    <t>comp_concerns_post</t>
  </si>
  <si>
    <t>adapt_conf_post</t>
  </si>
  <si>
    <t>jp</t>
  </si>
  <si>
    <t>resp_nation</t>
  </si>
  <si>
    <t>resp_gender</t>
  </si>
  <si>
    <t>resp_position</t>
  </si>
  <si>
    <t>dist_type</t>
  </si>
  <si>
    <t>dist_severity</t>
  </si>
  <si>
    <t>Japan</t>
  </si>
  <si>
    <t>exclaccess</t>
  </si>
  <si>
    <t>Open (i.e., none, or 'not exclusive')</t>
  </si>
  <si>
    <t>particmgmt_tourism / particmgmt_coral</t>
  </si>
  <si>
    <t>attend</t>
  </si>
  <si>
    <t>speak</t>
  </si>
  <si>
    <t>position_power</t>
  </si>
  <si>
    <t>psgseats</t>
  </si>
  <si>
    <t>distmarket</t>
  </si>
  <si>
    <t>othservices</t>
  </si>
  <si>
    <t>accsites</t>
  </si>
  <si>
    <t>edu</t>
  </si>
  <si>
    <t>employ_involve</t>
  </si>
  <si>
    <t>research_rely</t>
  </si>
  <si>
    <t>exclaccess_post</t>
  </si>
  <si>
    <t>particmgmt_tourism</t>
  </si>
  <si>
    <t>particmgmt_tourism_post</t>
  </si>
  <si>
    <t>particmgmt_coral</t>
  </si>
  <si>
    <t>particmgmt_coral_post</t>
  </si>
  <si>
    <t>psgseats_post</t>
  </si>
  <si>
    <t>othservices_post</t>
  </si>
  <si>
    <t>accsites_post</t>
  </si>
  <si>
    <t>edu_post</t>
  </si>
  <si>
    <t>employ_involve_post</t>
  </si>
  <si>
    <t>research_rely_post</t>
  </si>
  <si>
    <t>eur</t>
  </si>
  <si>
    <t>resp_region</t>
  </si>
  <si>
    <t>other</t>
  </si>
  <si>
    <t>nam</t>
  </si>
  <si>
    <t>fj</t>
  </si>
  <si>
    <t>mi</t>
  </si>
  <si>
    <t>hi</t>
  </si>
  <si>
    <t>male</t>
  </si>
  <si>
    <t>female</t>
  </si>
  <si>
    <t>Removed 18 operators in Indonesia for 2019 bleaching event because of COVID overlap and only 6 months outcomes period (they were much more likely to experience visitor loss)</t>
  </si>
  <si>
    <t>for one operator savings decreased within same category (used -0.5) and for one operator passenger seats decreased in same category (used -0.5)</t>
  </si>
  <si>
    <t>gov_effect</t>
  </si>
  <si>
    <t>dist_market</t>
  </si>
  <si>
    <t>operator</t>
  </si>
  <si>
    <t>particmgmt_tourism_delta</t>
  </si>
  <si>
    <t>particmgmt_coral_delta</t>
  </si>
  <si>
    <t>psgseats_delta</t>
  </si>
  <si>
    <t>savings_delta</t>
  </si>
  <si>
    <t>othservices_delta</t>
  </si>
  <si>
    <t>accsites_delta</t>
  </si>
  <si>
    <t>edu_delta</t>
  </si>
  <si>
    <t>experience_delta</t>
  </si>
  <si>
    <t>employ_involve_delta</t>
  </si>
  <si>
    <t>ind_memberships_delta</t>
  </si>
  <si>
    <t>research_rely_delta</t>
  </si>
  <si>
    <t>govt_ties_delta</t>
  </si>
  <si>
    <t>reef_attach_delta</t>
  </si>
  <si>
    <t>comp_concerns_delta</t>
  </si>
  <si>
    <t>adapt_conf_delta</t>
  </si>
  <si>
    <t>Observed value (#)</t>
  </si>
  <si>
    <t>total</t>
  </si>
  <si>
    <t>Observed value (fraction)</t>
  </si>
  <si>
    <t>Expected value</t>
  </si>
  <si>
    <t>Coefficient (Chi-square)</t>
  </si>
  <si>
    <t>Degrees of freedom</t>
  </si>
  <si>
    <t>X2 (Chi-Square Score)</t>
  </si>
  <si>
    <t>p-value</t>
  </si>
  <si>
    <t>H0: Adaptive capacity (change) independent from being affected or not</t>
  </si>
  <si>
    <t>H1: Adaptive capacity (change) not independent from being affected or not</t>
  </si>
  <si>
    <t>exclaccess_delta</t>
  </si>
  <si>
    <t>Coral mgmt.</t>
  </si>
  <si>
    <t>same (0)</t>
  </si>
  <si>
    <t>decrease (-)</t>
  </si>
  <si>
    <t>increase (+)</t>
  </si>
  <si>
    <t>control</t>
  </si>
  <si>
    <t>bleaching (&lt;50%)</t>
  </si>
  <si>
    <t>exclusivity of reef access</t>
  </si>
  <si>
    <t>Tourism mgmt.</t>
  </si>
  <si>
    <t>Savings</t>
  </si>
  <si>
    <t>Boats</t>
  </si>
  <si>
    <t>Other services</t>
  </si>
  <si>
    <t>Accessible sites</t>
  </si>
  <si>
    <t>Education</t>
  </si>
  <si>
    <t>Experience</t>
  </si>
  <si>
    <t>Employee involvement</t>
  </si>
  <si>
    <t>Govt. ties</t>
  </si>
  <si>
    <t>Research ties</t>
  </si>
  <si>
    <t>Industry memberships</t>
  </si>
  <si>
    <t>Reef attachment</t>
  </si>
  <si>
    <t>Competing concerns</t>
  </si>
  <si>
    <t>Adaptation confidence</t>
  </si>
  <si>
    <t>bleaching (&gt;50%)</t>
  </si>
  <si>
    <t>cyclone (&gt;0%)</t>
  </si>
  <si>
    <t>n = 213 operators left</t>
  </si>
  <si>
    <t>ID</t>
  </si>
  <si>
    <t>AU</t>
  </si>
  <si>
    <t>JP</t>
  </si>
  <si>
    <t>MI</t>
  </si>
  <si>
    <t>FJ</t>
  </si>
  <si>
    <t>HI</t>
  </si>
  <si>
    <t>FP</t>
  </si>
  <si>
    <t>TOTAL</t>
  </si>
  <si>
    <t>Respondents</t>
  </si>
  <si>
    <t>#</t>
  </si>
  <si>
    <t>Nationality (respondent)</t>
  </si>
  <si>
    <t>Australian</t>
  </si>
  <si>
    <t>European</t>
  </si>
  <si>
    <t>Indonesian</t>
  </si>
  <si>
    <t>Japanese</t>
  </si>
  <si>
    <t>North American</t>
  </si>
  <si>
    <t>Other</t>
  </si>
  <si>
    <t>Gender (respondent)</t>
  </si>
  <si>
    <t>Age (respondent)</t>
  </si>
  <si>
    <t>Disturbance type</t>
  </si>
  <si>
    <t>bleaching</t>
  </si>
  <si>
    <t>cyclone</t>
  </si>
  <si>
    <t>Disturbance severity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</si>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</sst>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9" fontId="0" fillId="0" borderId="0" xfId="0" applyNumberFormat="1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0" fillId="0" borderId="0" xfId="0" applyFill="1"/>
    <xf numFmtId="0" fontId="1" fillId="0" borderId="0" xfId="0" applyFont="1" applyAlignment="1"/>
    <xf numFmtId="16" fontId="0" fillId="0" borderId="0" xfId="0" applyNumberFormat="1"/>
    <xf numFmtId="16" fontId="2" fillId="0" borderId="0" xfId="0" applyNumberFormat="1" applyFont="1"/>
    <xf numFmtId="1" fontId="5" fillId="0" borderId="0" xfId="0" applyNumberFormat="1" applyFont="1"/>
    <xf numFmtId="0" fontId="5" fillId="0" borderId="0" xfId="0" applyFont="1"/>
    <xf numFmtId="1" fontId="5" fillId="0" borderId="0" xfId="0" applyNumberFormat="1" applyFont="1" applyFill="1"/>
    <xf numFmtId="1" fontId="0" fillId="0" borderId="0" xfId="0" applyNumberFormat="1" applyFont="1"/>
    <xf numFmtId="0" fontId="1" fillId="0" borderId="0" xfId="0" applyFont="1" applyAlignment="1">
      <alignment horizontal="center"/>
    </xf>
    <xf numFmtId="1" fontId="0" fillId="0" borderId="0" xfId="0" applyNumberFormat="1" applyFill="1"/>
    <xf numFmtId="1" fontId="1" fillId="0" borderId="0" xfId="0" applyNumberFormat="1" applyFont="1" applyFill="1"/>
    <xf numFmtId="1" fontId="0" fillId="0" borderId="0" xfId="0" applyNumberFormat="1" applyFont="1" applyFill="1"/>
    <xf numFmtId="2" fontId="1" fillId="0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0" fillId="0" borderId="0" xfId="0" applyNumberFormat="1" applyFont="1"/>
    <xf numFmtId="0" fontId="1" fillId="0" borderId="0" xfId="0" applyFont="1" applyFill="1"/>
    <xf numFmtId="1" fontId="0" fillId="2" borderId="0" xfId="0" applyNumberFormat="1" applyFill="1"/>
    <xf numFmtId="0" fontId="0" fillId="2" borderId="0" xfId="0" applyFill="1"/>
    <xf numFmtId="1" fontId="5" fillId="2" borderId="0" xfId="0" applyNumberFormat="1" applyFont="1" applyFill="1"/>
    <xf numFmtId="1" fontId="0" fillId="2" borderId="0" xfId="0" applyNumberFormat="1" applyFont="1" applyFill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65" fontId="0" fillId="0" borderId="0" xfId="0" applyNumberFormat="1" applyBorder="1"/>
    <xf numFmtId="165" fontId="0" fillId="3" borderId="0" xfId="0" applyNumberForma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  <xf numFmtId="2" fontId="0" fillId="0" borderId="0" xfId="0" applyNumberFormat="1" applyFill="1"/>
    <xf numFmtId="165" fontId="0" fillId="0" borderId="0" xfId="0" applyNumberFormat="1" applyFill="1"/>
    <xf numFmtId="164" fontId="1" fillId="0" borderId="0" xfId="0" applyNumberFormat="1" applyFont="1"/>
    <xf numFmtId="164" fontId="0" fillId="2" borderId="0" xfId="0" applyNumberFormat="1" applyFill="1"/>
    <xf numFmtId="9" fontId="1" fillId="2" borderId="0" xfId="0" applyNumberFormat="1" applyFont="1" applyFill="1"/>
    <xf numFmtId="9" fontId="0" fillId="2" borderId="0" xfId="0" applyNumberFormat="1" applyFill="1"/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5"/>
  <sheetViews>
    <sheetView workbookViewId="0">
      <selection activeCell="A3" sqref="A3"/>
    </sheetView>
  </sheetViews>
  <sheetFormatPr defaultRowHeight="15" x14ac:dyDescent="0.25"/>
  <sheetData>
    <row r="2" spans="1:1" x14ac:dyDescent="0.25">
      <c r="A2" s="4" t="s">
        <v>237</v>
      </c>
    </row>
    <row r="3" spans="1:1" x14ac:dyDescent="0.25">
      <c r="A3" t="s">
        <v>159</v>
      </c>
    </row>
    <row r="4" spans="1:1" x14ac:dyDescent="0.25">
      <c r="A4" t="s">
        <v>213</v>
      </c>
    </row>
    <row r="5" spans="1:1" x14ac:dyDescent="0.25">
      <c r="A5" t="s">
        <v>160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04"/>
  <sheetViews>
    <sheetView workbookViewId="0">
      <selection activeCell="B28" sqref="B28"/>
    </sheetView>
  </sheetViews>
  <sheetFormatPr defaultRowHeight="15" x14ac:dyDescent="0.25"/>
  <cols>
    <col min="2" max="2" width="65.85546875" bestFit="1" customWidth="1"/>
    <col min="3" max="3" width="12.28515625" bestFit="1" customWidth="1"/>
    <col min="4" max="4" width="12.28515625" customWidth="1"/>
    <col min="5" max="5" width="60.28515625" bestFit="1" customWidth="1"/>
    <col min="6" max="6" width="34.7109375" bestFit="1" customWidth="1"/>
  </cols>
  <sheetData>
    <row r="1" spans="2:7" x14ac:dyDescent="0.25">
      <c r="B1" s="51" t="s">
        <v>5</v>
      </c>
      <c r="C1" s="51"/>
      <c r="D1" s="15"/>
      <c r="E1" s="51" t="s">
        <v>35</v>
      </c>
      <c r="F1" s="51"/>
      <c r="G1" s="8"/>
    </row>
    <row r="2" spans="2:7" x14ac:dyDescent="0.25">
      <c r="B2" s="3"/>
      <c r="E2" s="15"/>
      <c r="F2" s="15"/>
    </row>
    <row r="3" spans="2:7" x14ac:dyDescent="0.25">
      <c r="B3" s="3" t="s">
        <v>4</v>
      </c>
      <c r="C3" s="3" t="s">
        <v>3</v>
      </c>
      <c r="D3" s="3"/>
      <c r="E3" s="3" t="s">
        <v>4</v>
      </c>
      <c r="F3" s="3" t="s">
        <v>3</v>
      </c>
    </row>
    <row r="4" spans="2:7" x14ac:dyDescent="0.25">
      <c r="E4" s="3"/>
      <c r="F4" s="3"/>
    </row>
    <row r="5" spans="2:7" x14ac:dyDescent="0.25">
      <c r="B5" s="4" t="s">
        <v>0</v>
      </c>
      <c r="C5" t="s">
        <v>0</v>
      </c>
      <c r="E5" s="4" t="s">
        <v>36</v>
      </c>
      <c r="F5" s="5" t="s">
        <v>126</v>
      </c>
    </row>
    <row r="6" spans="2:7" x14ac:dyDescent="0.25">
      <c r="B6" s="5" t="s">
        <v>8</v>
      </c>
      <c r="C6" t="s">
        <v>9</v>
      </c>
      <c r="E6" s="5" t="s">
        <v>127</v>
      </c>
      <c r="F6" s="5">
        <v>0</v>
      </c>
    </row>
    <row r="7" spans="2:7" x14ac:dyDescent="0.25">
      <c r="B7" t="s">
        <v>10</v>
      </c>
      <c r="C7" t="s">
        <v>11</v>
      </c>
      <c r="E7" s="5" t="s">
        <v>37</v>
      </c>
      <c r="F7" s="5">
        <v>1</v>
      </c>
    </row>
    <row r="8" spans="2:7" x14ac:dyDescent="0.25">
      <c r="B8" t="s">
        <v>12</v>
      </c>
      <c r="C8" t="s">
        <v>13</v>
      </c>
      <c r="E8" s="5" t="s">
        <v>38</v>
      </c>
      <c r="F8" s="5">
        <v>2</v>
      </c>
    </row>
    <row r="9" spans="2:7" x14ac:dyDescent="0.25">
      <c r="B9" t="s">
        <v>6</v>
      </c>
      <c r="C9" t="s">
        <v>7</v>
      </c>
      <c r="E9" s="3"/>
      <c r="F9" s="3"/>
    </row>
    <row r="10" spans="2:7" x14ac:dyDescent="0.25">
      <c r="B10" t="s">
        <v>125</v>
      </c>
      <c r="C10" t="s">
        <v>119</v>
      </c>
      <c r="E10" s="4" t="s">
        <v>39</v>
      </c>
      <c r="F10" t="s">
        <v>128</v>
      </c>
    </row>
    <row r="11" spans="2:7" x14ac:dyDescent="0.25">
      <c r="B11" s="4" t="s">
        <v>22</v>
      </c>
      <c r="C11" t="s">
        <v>120</v>
      </c>
      <c r="E11" t="s">
        <v>40</v>
      </c>
      <c r="F11" t="s">
        <v>92</v>
      </c>
    </row>
    <row r="12" spans="2:7" x14ac:dyDescent="0.25">
      <c r="B12" s="4" t="s">
        <v>23</v>
      </c>
      <c r="C12" t="s">
        <v>21</v>
      </c>
      <c r="E12" t="s">
        <v>41</v>
      </c>
      <c r="F12" t="s">
        <v>129</v>
      </c>
    </row>
    <row r="13" spans="2:7" x14ac:dyDescent="0.25">
      <c r="B13" s="4" t="s">
        <v>29</v>
      </c>
      <c r="C13" t="s">
        <v>121</v>
      </c>
      <c r="E13" t="s">
        <v>42</v>
      </c>
      <c r="F13" t="s">
        <v>130</v>
      </c>
    </row>
    <row r="14" spans="2:7" x14ac:dyDescent="0.25">
      <c r="B14" s="4" t="s">
        <v>30</v>
      </c>
      <c r="C14" t="s">
        <v>122</v>
      </c>
      <c r="E14" t="s">
        <v>43</v>
      </c>
      <c r="F14" t="s">
        <v>131</v>
      </c>
    </row>
    <row r="16" spans="2:7" x14ac:dyDescent="0.25">
      <c r="B16" s="4" t="s">
        <v>1</v>
      </c>
      <c r="C16" t="s">
        <v>123</v>
      </c>
      <c r="E16" s="4" t="s">
        <v>44</v>
      </c>
      <c r="F16" t="s">
        <v>132</v>
      </c>
    </row>
    <row r="17" spans="2:6" x14ac:dyDescent="0.25">
      <c r="B17" s="5" t="s">
        <v>14</v>
      </c>
      <c r="C17">
        <v>0</v>
      </c>
      <c r="E17" s="9" t="s">
        <v>45</v>
      </c>
      <c r="F17">
        <v>1</v>
      </c>
    </row>
    <row r="18" spans="2:6" x14ac:dyDescent="0.25">
      <c r="B18" s="5" t="s">
        <v>15</v>
      </c>
      <c r="C18">
        <v>1</v>
      </c>
      <c r="E18" s="9" t="s">
        <v>46</v>
      </c>
      <c r="F18">
        <v>2</v>
      </c>
    </row>
    <row r="19" spans="2:6" x14ac:dyDescent="0.25">
      <c r="E19" s="9" t="s">
        <v>47</v>
      </c>
      <c r="F19">
        <v>3</v>
      </c>
    </row>
    <row r="20" spans="2:6" x14ac:dyDescent="0.25">
      <c r="B20" s="4" t="s">
        <v>2</v>
      </c>
      <c r="C20" t="s">
        <v>124</v>
      </c>
      <c r="E20" s="9" t="s">
        <v>48</v>
      </c>
      <c r="F20">
        <v>4</v>
      </c>
    </row>
    <row r="21" spans="2:6" x14ac:dyDescent="0.25">
      <c r="B21" t="s">
        <v>16</v>
      </c>
      <c r="C21" s="50">
        <v>0</v>
      </c>
      <c r="E21" s="9" t="s">
        <v>49</v>
      </c>
      <c r="F21">
        <v>5</v>
      </c>
    </row>
    <row r="22" spans="2:6" x14ac:dyDescent="0.25">
      <c r="B22" t="s">
        <v>17</v>
      </c>
      <c r="C22" s="50">
        <v>0.25</v>
      </c>
      <c r="E22" s="9" t="s">
        <v>50</v>
      </c>
      <c r="F22">
        <v>6</v>
      </c>
    </row>
    <row r="23" spans="2:6" x14ac:dyDescent="0.25">
      <c r="B23" t="s">
        <v>18</v>
      </c>
      <c r="C23" s="50">
        <v>0.5</v>
      </c>
      <c r="E23" s="9" t="s">
        <v>51</v>
      </c>
      <c r="F23">
        <v>7</v>
      </c>
    </row>
    <row r="24" spans="2:6" x14ac:dyDescent="0.25">
      <c r="B24" t="s">
        <v>19</v>
      </c>
      <c r="C24" s="50">
        <v>0.75</v>
      </c>
      <c r="E24" s="9" t="s">
        <v>52</v>
      </c>
      <c r="F24">
        <v>8</v>
      </c>
    </row>
    <row r="25" spans="2:6" x14ac:dyDescent="0.25">
      <c r="B25" t="s">
        <v>20</v>
      </c>
      <c r="C25" s="50">
        <v>1</v>
      </c>
      <c r="E25" s="9" t="s">
        <v>53</v>
      </c>
      <c r="F25">
        <v>9</v>
      </c>
    </row>
    <row r="26" spans="2:6" x14ac:dyDescent="0.25">
      <c r="B26" s="5"/>
    </row>
    <row r="27" spans="2:6" x14ac:dyDescent="0.25">
      <c r="E27" s="10" t="s">
        <v>54</v>
      </c>
      <c r="F27" t="s">
        <v>55</v>
      </c>
    </row>
    <row r="28" spans="2:6" x14ac:dyDescent="0.25">
      <c r="E28" s="9" t="s">
        <v>56</v>
      </c>
      <c r="F28">
        <v>1</v>
      </c>
    </row>
    <row r="29" spans="2:6" x14ac:dyDescent="0.25">
      <c r="D29" s="1"/>
      <c r="E29" s="9" t="s">
        <v>57</v>
      </c>
      <c r="F29">
        <v>2</v>
      </c>
    </row>
    <row r="30" spans="2:6" x14ac:dyDescent="0.25">
      <c r="D30" s="1"/>
      <c r="E30" s="9" t="s">
        <v>58</v>
      </c>
      <c r="F30">
        <v>3</v>
      </c>
    </row>
    <row r="31" spans="2:6" x14ac:dyDescent="0.25">
      <c r="D31" s="1"/>
      <c r="E31" s="9" t="s">
        <v>59</v>
      </c>
      <c r="F31">
        <v>4</v>
      </c>
    </row>
    <row r="32" spans="2:6" x14ac:dyDescent="0.25">
      <c r="D32" s="1"/>
    </row>
    <row r="33" spans="2:6" x14ac:dyDescent="0.25">
      <c r="D33" s="1"/>
      <c r="E33" s="4" t="s">
        <v>60</v>
      </c>
      <c r="F33" t="s">
        <v>133</v>
      </c>
    </row>
    <row r="34" spans="2:6" x14ac:dyDescent="0.25">
      <c r="E34" s="9"/>
    </row>
    <row r="35" spans="2:6" x14ac:dyDescent="0.25">
      <c r="B35" s="4"/>
      <c r="E35" s="10" t="s">
        <v>61</v>
      </c>
      <c r="F35" t="s">
        <v>134</v>
      </c>
    </row>
    <row r="36" spans="2:6" x14ac:dyDescent="0.25">
      <c r="C36" s="6"/>
      <c r="D36" s="6"/>
      <c r="E36" s="9" t="s">
        <v>62</v>
      </c>
      <c r="F36">
        <v>0</v>
      </c>
    </row>
    <row r="37" spans="2:6" x14ac:dyDescent="0.25">
      <c r="C37" s="2"/>
      <c r="D37" s="2"/>
      <c r="E37" s="9" t="s">
        <v>63</v>
      </c>
      <c r="F37">
        <v>1</v>
      </c>
    </row>
    <row r="38" spans="2:6" x14ac:dyDescent="0.25">
      <c r="C38" s="2"/>
      <c r="D38" s="2"/>
      <c r="E38" s="9" t="s">
        <v>64</v>
      </c>
      <c r="F38">
        <v>2</v>
      </c>
    </row>
    <row r="39" spans="2:6" x14ac:dyDescent="0.25">
      <c r="E39" s="9" t="s">
        <v>65</v>
      </c>
      <c r="F39">
        <v>3</v>
      </c>
    </row>
    <row r="40" spans="2:6" x14ac:dyDescent="0.25">
      <c r="E40" s="9" t="s">
        <v>66</v>
      </c>
      <c r="F40">
        <v>4</v>
      </c>
    </row>
    <row r="42" spans="2:6" x14ac:dyDescent="0.25">
      <c r="E42" s="10" t="s">
        <v>67</v>
      </c>
      <c r="F42" t="s">
        <v>135</v>
      </c>
    </row>
    <row r="43" spans="2:6" x14ac:dyDescent="0.25">
      <c r="E43" s="9" t="s">
        <v>68</v>
      </c>
      <c r="F43">
        <v>1</v>
      </c>
    </row>
    <row r="44" spans="2:6" x14ac:dyDescent="0.25">
      <c r="E44" s="9" t="s">
        <v>69</v>
      </c>
      <c r="F44">
        <v>2</v>
      </c>
    </row>
    <row r="45" spans="2:6" x14ac:dyDescent="0.25">
      <c r="E45" s="9" t="s">
        <v>70</v>
      </c>
      <c r="F45">
        <v>3</v>
      </c>
    </row>
    <row r="46" spans="2:6" x14ac:dyDescent="0.25">
      <c r="E46" s="9" t="s">
        <v>46</v>
      </c>
      <c r="F46">
        <v>4</v>
      </c>
    </row>
    <row r="47" spans="2:6" x14ac:dyDescent="0.25">
      <c r="E47" s="9" t="s">
        <v>71</v>
      </c>
      <c r="F47">
        <v>5</v>
      </c>
    </row>
    <row r="49" spans="5:6" x14ac:dyDescent="0.25">
      <c r="E49" s="10" t="s">
        <v>72</v>
      </c>
      <c r="F49" t="s">
        <v>136</v>
      </c>
    </row>
    <row r="50" spans="5:6" x14ac:dyDescent="0.25">
      <c r="E50" s="9" t="s">
        <v>73</v>
      </c>
      <c r="F50">
        <v>0</v>
      </c>
    </row>
    <row r="51" spans="5:6" x14ac:dyDescent="0.25">
      <c r="E51" s="9" t="s">
        <v>74</v>
      </c>
      <c r="F51">
        <v>1</v>
      </c>
    </row>
    <row r="52" spans="5:6" x14ac:dyDescent="0.25">
      <c r="E52" s="9" t="s">
        <v>75</v>
      </c>
      <c r="F52">
        <v>2</v>
      </c>
    </row>
    <row r="53" spans="5:6" x14ac:dyDescent="0.25">
      <c r="E53" s="9" t="s">
        <v>76</v>
      </c>
      <c r="F53">
        <v>3</v>
      </c>
    </row>
    <row r="55" spans="5:6" x14ac:dyDescent="0.25">
      <c r="E55" s="10" t="s">
        <v>77</v>
      </c>
      <c r="F55" t="s">
        <v>78</v>
      </c>
    </row>
    <row r="56" spans="5:6" x14ac:dyDescent="0.25">
      <c r="E56" s="9" t="s">
        <v>79</v>
      </c>
      <c r="F56">
        <v>1</v>
      </c>
    </row>
    <row r="57" spans="5:6" x14ac:dyDescent="0.25">
      <c r="E57" s="9" t="s">
        <v>69</v>
      </c>
      <c r="F57">
        <v>2</v>
      </c>
    </row>
    <row r="58" spans="5:6" x14ac:dyDescent="0.25">
      <c r="E58" s="9" t="s">
        <v>70</v>
      </c>
      <c r="F58">
        <v>3</v>
      </c>
    </row>
    <row r="59" spans="5:6" x14ac:dyDescent="0.25">
      <c r="E59" s="9" t="s">
        <v>80</v>
      </c>
      <c r="F59">
        <v>4</v>
      </c>
    </row>
    <row r="61" spans="5:6" x14ac:dyDescent="0.25">
      <c r="E61" s="4" t="s">
        <v>81</v>
      </c>
      <c r="F61" t="s">
        <v>137</v>
      </c>
    </row>
    <row r="62" spans="5:6" x14ac:dyDescent="0.25">
      <c r="E62" s="9" t="s">
        <v>40</v>
      </c>
      <c r="F62">
        <v>0</v>
      </c>
    </row>
    <row r="63" spans="5:6" x14ac:dyDescent="0.25">
      <c r="E63" s="9" t="s">
        <v>82</v>
      </c>
      <c r="F63">
        <v>1</v>
      </c>
    </row>
    <row r="64" spans="5:6" x14ac:dyDescent="0.25">
      <c r="E64" s="9" t="s">
        <v>83</v>
      </c>
      <c r="F64">
        <v>2</v>
      </c>
    </row>
    <row r="65" spans="5:6" x14ac:dyDescent="0.25">
      <c r="E65" s="9" t="s">
        <v>84</v>
      </c>
      <c r="F65">
        <v>3</v>
      </c>
    </row>
    <row r="67" spans="5:6" x14ac:dyDescent="0.25">
      <c r="E67" s="10" t="s">
        <v>85</v>
      </c>
      <c r="F67" t="s">
        <v>86</v>
      </c>
    </row>
    <row r="68" spans="5:6" x14ac:dyDescent="0.25">
      <c r="E68" t="s">
        <v>87</v>
      </c>
      <c r="F68">
        <v>0</v>
      </c>
    </row>
    <row r="69" spans="5:6" x14ac:dyDescent="0.25">
      <c r="E69" t="s">
        <v>88</v>
      </c>
      <c r="F69">
        <v>1</v>
      </c>
    </row>
    <row r="70" spans="5:6" x14ac:dyDescent="0.25">
      <c r="E70" t="s">
        <v>89</v>
      </c>
      <c r="F70">
        <v>2</v>
      </c>
    </row>
    <row r="71" spans="5:6" x14ac:dyDescent="0.25">
      <c r="E71" t="s">
        <v>90</v>
      </c>
      <c r="F71">
        <v>3</v>
      </c>
    </row>
    <row r="73" spans="5:6" x14ac:dyDescent="0.25">
      <c r="E73" s="10" t="s">
        <v>91</v>
      </c>
      <c r="F73" t="s">
        <v>138</v>
      </c>
    </row>
    <row r="74" spans="5:6" x14ac:dyDescent="0.25">
      <c r="E74" s="9" t="s">
        <v>92</v>
      </c>
      <c r="F74">
        <v>0</v>
      </c>
    </row>
    <row r="75" spans="5:6" x14ac:dyDescent="0.25">
      <c r="E75" s="9" t="s">
        <v>93</v>
      </c>
      <c r="F75">
        <v>1</v>
      </c>
    </row>
    <row r="76" spans="5:6" x14ac:dyDescent="0.25">
      <c r="E76" s="9" t="s">
        <v>94</v>
      </c>
      <c r="F76">
        <v>2</v>
      </c>
    </row>
    <row r="77" spans="5:6" x14ac:dyDescent="0.25">
      <c r="E77" s="9" t="s">
        <v>95</v>
      </c>
      <c r="F77">
        <v>3</v>
      </c>
    </row>
    <row r="79" spans="5:6" x14ac:dyDescent="0.25">
      <c r="E79" s="4" t="s">
        <v>96</v>
      </c>
      <c r="F79" t="s">
        <v>97</v>
      </c>
    </row>
    <row r="80" spans="5:6" x14ac:dyDescent="0.25">
      <c r="E80" s="9" t="s">
        <v>98</v>
      </c>
      <c r="F80">
        <v>1</v>
      </c>
    </row>
    <row r="81" spans="5:6" x14ac:dyDescent="0.25">
      <c r="E81" s="9" t="s">
        <v>94</v>
      </c>
      <c r="F81">
        <v>2</v>
      </c>
    </row>
    <row r="82" spans="5:6" x14ac:dyDescent="0.25">
      <c r="E82" s="9" t="s">
        <v>99</v>
      </c>
      <c r="F82">
        <v>3</v>
      </c>
    </row>
    <row r="84" spans="5:6" x14ac:dyDescent="0.25">
      <c r="E84" s="10" t="s">
        <v>100</v>
      </c>
      <c r="F84" t="s">
        <v>101</v>
      </c>
    </row>
    <row r="85" spans="5:6" x14ac:dyDescent="0.25">
      <c r="E85" s="9" t="s">
        <v>102</v>
      </c>
      <c r="F85">
        <v>0</v>
      </c>
    </row>
    <row r="86" spans="5:6" x14ac:dyDescent="0.25">
      <c r="E86" s="9" t="s">
        <v>103</v>
      </c>
      <c r="F86">
        <v>1</v>
      </c>
    </row>
    <row r="87" spans="5:6" x14ac:dyDescent="0.25">
      <c r="E87" s="9" t="s">
        <v>104</v>
      </c>
      <c r="F87">
        <v>2</v>
      </c>
    </row>
    <row r="89" spans="5:6" x14ac:dyDescent="0.25">
      <c r="E89" s="10" t="s">
        <v>105</v>
      </c>
      <c r="F89" t="s">
        <v>106</v>
      </c>
    </row>
    <row r="90" spans="5:6" x14ac:dyDescent="0.25">
      <c r="E90" s="9" t="s">
        <v>40</v>
      </c>
      <c r="F90">
        <v>0</v>
      </c>
    </row>
    <row r="91" spans="5:6" x14ac:dyDescent="0.25">
      <c r="E91" s="9" t="s">
        <v>107</v>
      </c>
      <c r="F91">
        <v>1</v>
      </c>
    </row>
    <row r="92" spans="5:6" x14ac:dyDescent="0.25">
      <c r="E92" s="9" t="s">
        <v>108</v>
      </c>
      <c r="F92">
        <v>2</v>
      </c>
    </row>
    <row r="93" spans="5:6" x14ac:dyDescent="0.25">
      <c r="E93" s="9" t="s">
        <v>109</v>
      </c>
      <c r="F93">
        <v>3</v>
      </c>
    </row>
    <row r="95" spans="5:6" x14ac:dyDescent="0.25">
      <c r="E95" s="4" t="s">
        <v>110</v>
      </c>
      <c r="F95" t="s">
        <v>111</v>
      </c>
    </row>
    <row r="96" spans="5:6" x14ac:dyDescent="0.25">
      <c r="E96" s="9" t="s">
        <v>102</v>
      </c>
      <c r="F96">
        <v>0</v>
      </c>
    </row>
    <row r="97" spans="5:6" x14ac:dyDescent="0.25">
      <c r="E97" s="9" t="s">
        <v>93</v>
      </c>
      <c r="F97">
        <v>1</v>
      </c>
    </row>
    <row r="98" spans="5:6" x14ac:dyDescent="0.25">
      <c r="E98" s="9" t="s">
        <v>94</v>
      </c>
      <c r="F98">
        <v>2</v>
      </c>
    </row>
    <row r="99" spans="5:6" x14ac:dyDescent="0.25">
      <c r="E99" s="9" t="s">
        <v>95</v>
      </c>
      <c r="F99">
        <v>3</v>
      </c>
    </row>
    <row r="100" spans="5:6" x14ac:dyDescent="0.25">
      <c r="E100" s="4"/>
    </row>
    <row r="101" spans="5:6" x14ac:dyDescent="0.25">
      <c r="E101" s="9"/>
    </row>
    <row r="102" spans="5:6" x14ac:dyDescent="0.25">
      <c r="E102" s="9"/>
    </row>
    <row r="103" spans="5:6" x14ac:dyDescent="0.25">
      <c r="E103" s="9"/>
    </row>
    <row r="104" spans="5:6" x14ac:dyDescent="0.25">
      <c r="E104" s="9"/>
    </row>
  </sheetData>
  <mergeCells count="2">
    <mergeCell ref="B1:C1"/>
    <mergeCell ref="E1:F1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214"/>
  <sheetViews>
    <sheetView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10.42578125" bestFit="1" customWidth="1"/>
    <col min="4" max="5" width="11.5703125" bestFit="1" customWidth="1"/>
    <col min="6" max="6" width="9" bestFit="1" customWidth="1"/>
    <col min="7" max="7" width="12.140625" bestFit="1" customWidth="1"/>
    <col min="8" max="8" width="9.28515625" bestFit="1" customWidth="1"/>
    <col min="9" max="9" width="12.42578125" style="21" bestFit="1" customWidth="1"/>
    <col min="10" max="10" width="10.140625" bestFit="1" customWidth="1"/>
    <col min="11" max="11" width="15.140625" bestFit="1" customWidth="1"/>
    <col min="12" max="12" width="15.140625" customWidth="1"/>
    <col min="13" max="13" width="19.28515625" bestFit="1" customWidth="1"/>
    <col min="14" max="14" width="24.28515625" bestFit="1" customWidth="1"/>
    <col min="15" max="15" width="24.28515625" customWidth="1"/>
    <col min="16" max="16" width="16.5703125" bestFit="1" customWidth="1"/>
    <col min="17" max="17" width="21.7109375" bestFit="1" customWidth="1"/>
    <col min="18" max="18" width="21.7109375" customWidth="1"/>
    <col min="19" max="19" width="8.5703125" bestFit="1" customWidth="1"/>
    <col min="20" max="20" width="13.5703125" bestFit="1" customWidth="1"/>
    <col min="21" max="21" width="13.5703125" customWidth="1"/>
    <col min="22" max="22" width="7.42578125" bestFit="1" customWidth="1"/>
    <col min="23" max="23" width="12.28515625" bestFit="1" customWidth="1"/>
    <col min="24" max="24" width="12.28515625" style="6" customWidth="1"/>
    <col min="25" max="25" width="11.140625" style="7" bestFit="1" customWidth="1"/>
    <col min="26" max="26" width="16.140625" bestFit="1" customWidth="1"/>
    <col min="27" max="27" width="16.140625" customWidth="1"/>
    <col min="28" max="28" width="7.85546875" bestFit="1" customWidth="1"/>
    <col min="29" max="29" width="12.7109375" bestFit="1" customWidth="1"/>
    <col min="30" max="30" width="12.7109375" customWidth="1"/>
    <col min="31" max="32" width="10" bestFit="1" customWidth="1"/>
    <col min="33" max="33" width="10" customWidth="1"/>
    <col min="34" max="34" width="11" bestFit="1" customWidth="1"/>
    <col min="35" max="35" width="16" bestFit="1" customWidth="1"/>
    <col min="36" max="36" width="16" customWidth="1"/>
    <col min="37" max="37" width="15.42578125" bestFit="1" customWidth="1"/>
    <col min="38" max="38" width="20.42578125" bestFit="1" customWidth="1"/>
    <col min="39" max="39" width="20.42578125" customWidth="1"/>
    <col min="40" max="40" width="17.28515625" style="7" bestFit="1" customWidth="1"/>
    <col min="41" max="41" width="22.28515625" bestFit="1" customWidth="1"/>
    <col min="42" max="42" width="22.28515625" customWidth="1"/>
    <col min="43" max="43" width="13.140625" bestFit="1" customWidth="1"/>
    <col min="44" max="44" width="18.140625" bestFit="1" customWidth="1"/>
    <col min="45" max="45" width="18.140625" customWidth="1"/>
    <col min="46" max="46" width="9.140625" bestFit="1" customWidth="1"/>
    <col min="47" max="47" width="14.140625" bestFit="1" customWidth="1"/>
    <col min="48" max="48" width="14.140625" customWidth="1"/>
    <col min="49" max="49" width="11.42578125" bestFit="1" customWidth="1"/>
    <col min="50" max="50" width="16.140625" bestFit="1" customWidth="1"/>
    <col min="51" max="51" width="16.140625" customWidth="1"/>
    <col min="52" max="52" width="14.85546875" bestFit="1" customWidth="1"/>
    <col min="53" max="53" width="19.85546875" bestFit="1" customWidth="1"/>
    <col min="54" max="54" width="19.85546875" customWidth="1"/>
    <col min="55" max="55" width="10.85546875" bestFit="1" customWidth="1"/>
    <col min="56" max="56" width="15.85546875" bestFit="1" customWidth="1"/>
    <col min="57" max="57" width="15.85546875" customWidth="1"/>
  </cols>
  <sheetData>
    <row r="1" spans="1:57" x14ac:dyDescent="0.25">
      <c r="A1" s="3" t="s">
        <v>163</v>
      </c>
      <c r="B1" s="3" t="s">
        <v>0</v>
      </c>
      <c r="C1" s="19" t="s">
        <v>161</v>
      </c>
      <c r="D1" s="19" t="s">
        <v>162</v>
      </c>
      <c r="E1" s="3" t="s">
        <v>151</v>
      </c>
      <c r="F1" s="3" t="s">
        <v>21</v>
      </c>
      <c r="G1" s="3" t="s">
        <v>121</v>
      </c>
      <c r="H1" s="3" t="s">
        <v>123</v>
      </c>
      <c r="I1" s="20" t="s">
        <v>124</v>
      </c>
      <c r="J1" s="17" t="s">
        <v>126</v>
      </c>
      <c r="K1" s="3" t="s">
        <v>139</v>
      </c>
      <c r="L1" s="3" t="s">
        <v>189</v>
      </c>
      <c r="M1" s="3" t="s">
        <v>140</v>
      </c>
      <c r="N1" s="3" t="s">
        <v>141</v>
      </c>
      <c r="O1" s="3" t="s">
        <v>164</v>
      </c>
      <c r="P1" s="17" t="s">
        <v>142</v>
      </c>
      <c r="Q1" s="3" t="s">
        <v>143</v>
      </c>
      <c r="R1" s="3" t="s">
        <v>165</v>
      </c>
      <c r="S1" s="3" t="s">
        <v>132</v>
      </c>
      <c r="T1" s="3" t="s">
        <v>144</v>
      </c>
      <c r="U1" s="3" t="s">
        <v>166</v>
      </c>
      <c r="V1" s="3" t="s">
        <v>55</v>
      </c>
      <c r="W1" s="3" t="s">
        <v>112</v>
      </c>
      <c r="X1" s="46" t="s">
        <v>167</v>
      </c>
      <c r="Y1" s="23" t="s">
        <v>134</v>
      </c>
      <c r="Z1" s="3" t="s">
        <v>145</v>
      </c>
      <c r="AA1" s="3" t="s">
        <v>168</v>
      </c>
      <c r="AB1" s="3" t="s">
        <v>135</v>
      </c>
      <c r="AC1" s="3" t="s">
        <v>146</v>
      </c>
      <c r="AD1" s="3" t="s">
        <v>169</v>
      </c>
      <c r="AE1" s="3" t="s">
        <v>136</v>
      </c>
      <c r="AF1" s="3" t="s">
        <v>147</v>
      </c>
      <c r="AG1" s="3" t="s">
        <v>170</v>
      </c>
      <c r="AH1" s="3" t="s">
        <v>78</v>
      </c>
      <c r="AI1" s="3" t="s">
        <v>113</v>
      </c>
      <c r="AJ1" s="3" t="s">
        <v>171</v>
      </c>
      <c r="AK1" s="3" t="s">
        <v>137</v>
      </c>
      <c r="AL1" s="3" t="s">
        <v>148</v>
      </c>
      <c r="AM1" s="3" t="s">
        <v>172</v>
      </c>
      <c r="AN1" s="23" t="s">
        <v>86</v>
      </c>
      <c r="AO1" s="3" t="s">
        <v>114</v>
      </c>
      <c r="AP1" s="3" t="s">
        <v>173</v>
      </c>
      <c r="AQ1" s="3" t="s">
        <v>138</v>
      </c>
      <c r="AR1" s="3" t="s">
        <v>149</v>
      </c>
      <c r="AS1" s="3" t="s">
        <v>174</v>
      </c>
      <c r="AT1" s="3" t="s">
        <v>97</v>
      </c>
      <c r="AU1" s="3" t="s">
        <v>115</v>
      </c>
      <c r="AV1" s="3" t="s">
        <v>175</v>
      </c>
      <c r="AW1" s="3" t="s">
        <v>101</v>
      </c>
      <c r="AX1" s="3" t="s">
        <v>116</v>
      </c>
      <c r="AY1" s="3" t="s">
        <v>176</v>
      </c>
      <c r="AZ1" s="3" t="s">
        <v>106</v>
      </c>
      <c r="BA1" s="3" t="s">
        <v>117</v>
      </c>
      <c r="BB1" s="3" t="s">
        <v>177</v>
      </c>
      <c r="BC1" s="3" t="s">
        <v>111</v>
      </c>
      <c r="BD1" s="3" t="s">
        <v>118</v>
      </c>
      <c r="BE1" s="3" t="s">
        <v>178</v>
      </c>
    </row>
    <row r="2" spans="1:57" x14ac:dyDescent="0.25">
      <c r="A2">
        <v>1</v>
      </c>
      <c r="B2" t="s">
        <v>13</v>
      </c>
      <c r="C2">
        <v>-0.04</v>
      </c>
      <c r="D2">
        <v>90</v>
      </c>
      <c r="E2" t="s">
        <v>150</v>
      </c>
      <c r="F2" t="s">
        <v>27</v>
      </c>
      <c r="G2" t="s">
        <v>157</v>
      </c>
      <c r="H2">
        <v>0</v>
      </c>
      <c r="I2" s="21">
        <v>0</v>
      </c>
      <c r="J2" s="16">
        <v>1</v>
      </c>
      <c r="K2">
        <v>1</v>
      </c>
      <c r="L2" s="2">
        <f>K2-J2</f>
        <v>0</v>
      </c>
      <c r="M2" s="16">
        <v>1</v>
      </c>
      <c r="N2">
        <v>1</v>
      </c>
      <c r="O2" s="2">
        <f>N2-M2</f>
        <v>0</v>
      </c>
      <c r="P2" s="16">
        <v>1</v>
      </c>
      <c r="Q2">
        <v>1</v>
      </c>
      <c r="R2" s="2">
        <f>Q2-P2</f>
        <v>0</v>
      </c>
      <c r="S2">
        <v>1</v>
      </c>
      <c r="T2">
        <v>1</v>
      </c>
      <c r="U2">
        <f>T2-S2</f>
        <v>0</v>
      </c>
      <c r="V2" s="2">
        <v>2</v>
      </c>
      <c r="W2" s="2">
        <v>2</v>
      </c>
      <c r="X2" s="2">
        <f>W2-V2</f>
        <v>0</v>
      </c>
      <c r="Y2" s="13">
        <v>2</v>
      </c>
      <c r="Z2" s="11">
        <v>2</v>
      </c>
      <c r="AA2" s="11">
        <f>Z2-Y2</f>
        <v>0</v>
      </c>
      <c r="AB2">
        <v>4</v>
      </c>
      <c r="AC2">
        <v>4</v>
      </c>
      <c r="AD2">
        <f>AC2-AB2</f>
        <v>0</v>
      </c>
      <c r="AE2" s="2">
        <v>2</v>
      </c>
      <c r="AF2" s="2">
        <v>2</v>
      </c>
      <c r="AG2" s="2">
        <f>AF2-AE2</f>
        <v>0</v>
      </c>
      <c r="AH2">
        <v>3</v>
      </c>
      <c r="AI2">
        <v>3</v>
      </c>
      <c r="AJ2">
        <f>AI2-AH2</f>
        <v>0</v>
      </c>
      <c r="AK2">
        <v>2</v>
      </c>
      <c r="AL2">
        <v>2</v>
      </c>
      <c r="AM2">
        <f>AL2-AK2</f>
        <v>0</v>
      </c>
      <c r="AN2" s="7">
        <v>1</v>
      </c>
      <c r="AO2">
        <v>1</v>
      </c>
      <c r="AP2">
        <f>AO2-AN2</f>
        <v>0</v>
      </c>
      <c r="AQ2" s="2">
        <v>1</v>
      </c>
      <c r="AR2" s="2">
        <v>1</v>
      </c>
      <c r="AS2" s="2">
        <f>AR2-AQ2</f>
        <v>0</v>
      </c>
      <c r="AT2">
        <v>2</v>
      </c>
      <c r="AU2">
        <v>2</v>
      </c>
      <c r="AV2">
        <f>AU2-AT2</f>
        <v>0</v>
      </c>
      <c r="AW2" s="2">
        <v>1</v>
      </c>
      <c r="AX2" s="2">
        <v>1</v>
      </c>
      <c r="AY2" s="2">
        <f>AX2-AW2</f>
        <v>0</v>
      </c>
      <c r="AZ2" s="5">
        <v>1</v>
      </c>
      <c r="BA2" s="14">
        <v>1</v>
      </c>
      <c r="BB2" s="14">
        <f>BA2-AZ2</f>
        <v>0</v>
      </c>
      <c r="BC2" s="2">
        <v>2</v>
      </c>
      <c r="BD2" s="2">
        <v>2</v>
      </c>
      <c r="BE2" s="2">
        <f>BD2-BC2</f>
        <v>0</v>
      </c>
    </row>
    <row r="3" spans="1:57" x14ac:dyDescent="0.25">
      <c r="A3">
        <v>4</v>
      </c>
      <c r="B3" t="s">
        <v>13</v>
      </c>
      <c r="C3">
        <v>-0.04</v>
      </c>
      <c r="D3">
        <v>90</v>
      </c>
      <c r="E3" t="s">
        <v>153</v>
      </c>
      <c r="F3" t="s">
        <v>28</v>
      </c>
      <c r="G3" t="s">
        <v>157</v>
      </c>
      <c r="H3">
        <v>0</v>
      </c>
      <c r="I3" s="21">
        <v>0</v>
      </c>
      <c r="J3" s="16">
        <v>0</v>
      </c>
      <c r="K3">
        <v>0</v>
      </c>
      <c r="L3" s="2">
        <f t="shared" ref="L3:L67" si="0">K3-J3</f>
        <v>0</v>
      </c>
      <c r="M3" s="16">
        <v>0</v>
      </c>
      <c r="N3">
        <v>0</v>
      </c>
      <c r="O3" s="2">
        <f t="shared" ref="O3:O67" si="1">N3-M3</f>
        <v>0</v>
      </c>
      <c r="P3" s="16">
        <v>0</v>
      </c>
      <c r="Q3">
        <v>0</v>
      </c>
      <c r="R3" s="2">
        <f t="shared" ref="R3:R67" si="2">Q3-P3</f>
        <v>0</v>
      </c>
      <c r="S3" s="12">
        <v>5</v>
      </c>
      <c r="T3">
        <v>5</v>
      </c>
      <c r="U3">
        <f t="shared" ref="U3:U67" si="3">T3-S3</f>
        <v>0</v>
      </c>
      <c r="V3" s="2">
        <v>4</v>
      </c>
      <c r="W3" s="2">
        <v>4</v>
      </c>
      <c r="X3" s="2">
        <f t="shared" ref="X3:X67" si="4">W3-V3</f>
        <v>0</v>
      </c>
      <c r="Y3" s="7">
        <v>0</v>
      </c>
      <c r="Z3">
        <v>0</v>
      </c>
      <c r="AA3" s="11">
        <f t="shared" ref="AA3:AA67" si="5">Z3-Y3</f>
        <v>0</v>
      </c>
      <c r="AB3">
        <v>5</v>
      </c>
      <c r="AC3">
        <v>5</v>
      </c>
      <c r="AD3">
        <f t="shared" ref="AD3:AD67" si="6">AC3-AB3</f>
        <v>0</v>
      </c>
      <c r="AE3" s="2">
        <v>3</v>
      </c>
      <c r="AF3" s="2">
        <v>3</v>
      </c>
      <c r="AG3" s="2">
        <f t="shared" ref="AG3:AG67" si="7">AF3-AE3</f>
        <v>0</v>
      </c>
      <c r="AH3">
        <v>4</v>
      </c>
      <c r="AI3">
        <v>4</v>
      </c>
      <c r="AJ3">
        <f t="shared" ref="AJ3:AJ67" si="8">AI3-AH3</f>
        <v>0</v>
      </c>
      <c r="AK3">
        <v>2</v>
      </c>
      <c r="AL3">
        <v>2</v>
      </c>
      <c r="AM3">
        <f t="shared" ref="AM3:AM67" si="9">AL3-AK3</f>
        <v>0</v>
      </c>
      <c r="AN3" s="7">
        <v>1</v>
      </c>
      <c r="AO3">
        <v>1</v>
      </c>
      <c r="AP3">
        <f t="shared" ref="AP3:AP67" si="10">AO3-AN3</f>
        <v>0</v>
      </c>
      <c r="AQ3">
        <v>0</v>
      </c>
      <c r="AR3">
        <v>0</v>
      </c>
      <c r="AS3" s="2">
        <f t="shared" ref="AS3:AS67" si="11">AR3-AQ3</f>
        <v>0</v>
      </c>
      <c r="AT3">
        <v>1</v>
      </c>
      <c r="AU3">
        <v>1</v>
      </c>
      <c r="AV3">
        <f t="shared" ref="AV3:AV67" si="12">AU3-AT3</f>
        <v>0</v>
      </c>
      <c r="AW3" s="2">
        <v>2</v>
      </c>
      <c r="AX3" s="2">
        <v>2</v>
      </c>
      <c r="AY3" s="2">
        <f t="shared" ref="AY3:AY67" si="13">AX3-AW3</f>
        <v>0</v>
      </c>
      <c r="AZ3">
        <v>3</v>
      </c>
      <c r="BA3">
        <v>3</v>
      </c>
      <c r="BB3" s="14">
        <f t="shared" ref="BB3:BB67" si="14">BA3-AZ3</f>
        <v>0</v>
      </c>
      <c r="BC3">
        <v>3</v>
      </c>
      <c r="BD3">
        <v>3</v>
      </c>
      <c r="BE3" s="2">
        <f t="shared" ref="BE3:BE67" si="15">BD3-BC3</f>
        <v>0</v>
      </c>
    </row>
    <row r="4" spans="1:57" x14ac:dyDescent="0.25">
      <c r="A4">
        <v>5</v>
      </c>
      <c r="B4" t="s">
        <v>155</v>
      </c>
      <c r="C4">
        <v>0.44</v>
      </c>
      <c r="D4" s="2">
        <v>17</v>
      </c>
      <c r="E4" t="s">
        <v>153</v>
      </c>
      <c r="F4" t="s">
        <v>28</v>
      </c>
      <c r="G4" t="s">
        <v>157</v>
      </c>
      <c r="H4">
        <v>0</v>
      </c>
      <c r="I4" s="21">
        <v>0.5</v>
      </c>
      <c r="J4" s="16">
        <v>1</v>
      </c>
      <c r="K4" s="2">
        <v>1</v>
      </c>
      <c r="L4" s="2">
        <f t="shared" si="0"/>
        <v>0</v>
      </c>
      <c r="M4" s="16">
        <v>0</v>
      </c>
      <c r="N4" s="2">
        <v>2</v>
      </c>
      <c r="O4" s="24">
        <f t="shared" si="1"/>
        <v>2</v>
      </c>
      <c r="P4" s="16">
        <v>0</v>
      </c>
      <c r="Q4" s="2">
        <v>2</v>
      </c>
      <c r="R4" s="24">
        <f t="shared" si="2"/>
        <v>2</v>
      </c>
      <c r="S4" s="2">
        <v>1</v>
      </c>
      <c r="T4">
        <v>1</v>
      </c>
      <c r="U4">
        <f t="shared" si="3"/>
        <v>0</v>
      </c>
      <c r="V4" s="2">
        <v>1</v>
      </c>
      <c r="W4" s="2">
        <v>1</v>
      </c>
      <c r="X4" s="2">
        <f t="shared" si="4"/>
        <v>0</v>
      </c>
      <c r="Y4" s="16">
        <v>0</v>
      </c>
      <c r="Z4" s="2">
        <v>0</v>
      </c>
      <c r="AA4" s="11">
        <f t="shared" si="5"/>
        <v>0</v>
      </c>
      <c r="AB4" s="2">
        <v>2</v>
      </c>
      <c r="AC4" s="2">
        <v>2</v>
      </c>
      <c r="AD4">
        <f t="shared" si="6"/>
        <v>0</v>
      </c>
      <c r="AE4" s="2">
        <v>0</v>
      </c>
      <c r="AF4" s="2">
        <v>0</v>
      </c>
      <c r="AG4" s="2">
        <f t="shared" si="7"/>
        <v>0</v>
      </c>
      <c r="AH4" s="2">
        <v>4</v>
      </c>
      <c r="AI4" s="2">
        <v>4</v>
      </c>
      <c r="AJ4">
        <f t="shared" si="8"/>
        <v>0</v>
      </c>
      <c r="AK4" s="2">
        <v>3</v>
      </c>
      <c r="AL4" s="2">
        <v>3</v>
      </c>
      <c r="AM4">
        <f t="shared" si="9"/>
        <v>0</v>
      </c>
      <c r="AN4" s="16">
        <v>0</v>
      </c>
      <c r="AO4" s="2">
        <v>0</v>
      </c>
      <c r="AP4">
        <f t="shared" si="10"/>
        <v>0</v>
      </c>
      <c r="AQ4" s="2">
        <v>2</v>
      </c>
      <c r="AR4" s="2">
        <v>2</v>
      </c>
      <c r="AS4" s="2">
        <f t="shared" si="11"/>
        <v>0</v>
      </c>
      <c r="AT4" s="2">
        <v>2</v>
      </c>
      <c r="AU4" s="2">
        <v>2</v>
      </c>
      <c r="AV4">
        <f t="shared" si="12"/>
        <v>0</v>
      </c>
      <c r="AW4" s="2">
        <v>2</v>
      </c>
      <c r="AX4" s="2">
        <v>2</v>
      </c>
      <c r="AY4" s="2">
        <f t="shared" si="13"/>
        <v>0</v>
      </c>
      <c r="AZ4" s="2">
        <v>0</v>
      </c>
      <c r="BA4" s="2">
        <v>0</v>
      </c>
      <c r="BB4" s="14">
        <f t="shared" si="14"/>
        <v>0</v>
      </c>
      <c r="BC4" s="2">
        <v>0</v>
      </c>
      <c r="BD4" s="2">
        <v>0</v>
      </c>
      <c r="BE4" s="2">
        <f t="shared" si="15"/>
        <v>0</v>
      </c>
    </row>
    <row r="5" spans="1:57" x14ac:dyDescent="0.25">
      <c r="A5">
        <v>6</v>
      </c>
      <c r="B5" t="s">
        <v>13</v>
      </c>
      <c r="C5">
        <v>-0.04</v>
      </c>
      <c r="D5" s="2">
        <v>135</v>
      </c>
      <c r="E5" t="s">
        <v>153</v>
      </c>
      <c r="F5" t="s">
        <v>25</v>
      </c>
      <c r="G5" t="s">
        <v>157</v>
      </c>
      <c r="H5">
        <v>0</v>
      </c>
      <c r="I5" s="21">
        <v>0.25</v>
      </c>
      <c r="J5" s="16">
        <v>0</v>
      </c>
      <c r="K5" s="2">
        <v>0</v>
      </c>
      <c r="L5" s="2">
        <f t="shared" si="0"/>
        <v>0</v>
      </c>
      <c r="M5" s="16">
        <v>1</v>
      </c>
      <c r="N5">
        <v>1</v>
      </c>
      <c r="O5" s="2">
        <f t="shared" si="1"/>
        <v>0</v>
      </c>
      <c r="P5" s="16">
        <v>1</v>
      </c>
      <c r="Q5">
        <v>1</v>
      </c>
      <c r="R5" s="2">
        <f t="shared" si="2"/>
        <v>0</v>
      </c>
      <c r="S5" s="2">
        <v>2</v>
      </c>
      <c r="T5">
        <v>2</v>
      </c>
      <c r="U5">
        <f t="shared" si="3"/>
        <v>0</v>
      </c>
      <c r="V5" s="2">
        <v>2</v>
      </c>
      <c r="W5" s="2">
        <v>2</v>
      </c>
      <c r="X5" s="2">
        <f t="shared" si="4"/>
        <v>0</v>
      </c>
      <c r="Y5" s="16">
        <v>2</v>
      </c>
      <c r="Z5" s="2">
        <v>2</v>
      </c>
      <c r="AA5" s="11">
        <f t="shared" si="5"/>
        <v>0</v>
      </c>
      <c r="AB5" s="2">
        <v>5</v>
      </c>
      <c r="AC5" s="2">
        <v>5</v>
      </c>
      <c r="AD5">
        <f t="shared" si="6"/>
        <v>0</v>
      </c>
      <c r="AE5" s="2">
        <v>2</v>
      </c>
      <c r="AF5" s="2">
        <v>2</v>
      </c>
      <c r="AG5" s="2">
        <f t="shared" si="7"/>
        <v>0</v>
      </c>
      <c r="AH5" s="2">
        <v>3</v>
      </c>
      <c r="AI5" s="2">
        <v>3</v>
      </c>
      <c r="AJ5">
        <f t="shared" si="8"/>
        <v>0</v>
      </c>
      <c r="AK5" s="2">
        <v>3</v>
      </c>
      <c r="AL5" s="2">
        <v>3</v>
      </c>
      <c r="AM5">
        <f t="shared" si="9"/>
        <v>0</v>
      </c>
      <c r="AN5" s="16">
        <v>0</v>
      </c>
      <c r="AO5" s="2">
        <v>0</v>
      </c>
      <c r="AP5">
        <f t="shared" si="10"/>
        <v>0</v>
      </c>
      <c r="AQ5" s="2">
        <v>0</v>
      </c>
      <c r="AR5" s="2">
        <v>0</v>
      </c>
      <c r="AS5" s="2">
        <f t="shared" si="11"/>
        <v>0</v>
      </c>
      <c r="AT5" s="2">
        <v>1</v>
      </c>
      <c r="AU5" s="2">
        <v>1</v>
      </c>
      <c r="AV5">
        <f t="shared" si="12"/>
        <v>0</v>
      </c>
      <c r="AW5" s="2">
        <v>2</v>
      </c>
      <c r="AX5" s="2">
        <v>2</v>
      </c>
      <c r="AY5" s="2">
        <f t="shared" si="13"/>
        <v>0</v>
      </c>
      <c r="AZ5" s="2">
        <v>1</v>
      </c>
      <c r="BA5" s="2">
        <v>1</v>
      </c>
      <c r="BB5" s="14">
        <f t="shared" si="14"/>
        <v>0</v>
      </c>
      <c r="BC5" s="2">
        <v>3</v>
      </c>
      <c r="BD5" s="2">
        <v>3</v>
      </c>
      <c r="BE5" s="2">
        <f t="shared" si="15"/>
        <v>0</v>
      </c>
    </row>
    <row r="6" spans="1:57" x14ac:dyDescent="0.25">
      <c r="A6">
        <v>8</v>
      </c>
      <c r="B6" t="s">
        <v>7</v>
      </c>
      <c r="C6">
        <v>1.42</v>
      </c>
      <c r="D6" s="2">
        <v>5</v>
      </c>
      <c r="E6" t="s">
        <v>33</v>
      </c>
      <c r="F6" t="s">
        <v>27</v>
      </c>
      <c r="G6" t="s">
        <v>158</v>
      </c>
      <c r="H6">
        <v>0</v>
      </c>
      <c r="I6" s="21">
        <v>0</v>
      </c>
      <c r="J6" s="16">
        <v>0</v>
      </c>
      <c r="K6" s="2">
        <v>0</v>
      </c>
      <c r="L6" s="2">
        <f t="shared" si="0"/>
        <v>0</v>
      </c>
      <c r="M6" s="16">
        <v>1</v>
      </c>
      <c r="N6">
        <v>1</v>
      </c>
      <c r="O6" s="2">
        <f t="shared" si="1"/>
        <v>0</v>
      </c>
      <c r="P6" s="16">
        <v>1</v>
      </c>
      <c r="Q6">
        <v>1</v>
      </c>
      <c r="R6" s="2">
        <f t="shared" si="2"/>
        <v>0</v>
      </c>
      <c r="S6" s="2">
        <v>1</v>
      </c>
      <c r="T6">
        <v>1</v>
      </c>
      <c r="U6">
        <f t="shared" si="3"/>
        <v>0</v>
      </c>
      <c r="V6" s="2">
        <v>1</v>
      </c>
      <c r="W6" s="2">
        <v>1</v>
      </c>
      <c r="X6" s="2">
        <f t="shared" si="4"/>
        <v>0</v>
      </c>
      <c r="Y6" s="16">
        <v>0</v>
      </c>
      <c r="Z6" s="2">
        <v>0</v>
      </c>
      <c r="AA6" s="11">
        <f t="shared" si="5"/>
        <v>0</v>
      </c>
      <c r="AB6" s="2">
        <v>2</v>
      </c>
      <c r="AC6" s="2">
        <v>2</v>
      </c>
      <c r="AD6">
        <f t="shared" si="6"/>
        <v>0</v>
      </c>
      <c r="AE6" s="2">
        <v>2</v>
      </c>
      <c r="AF6" s="2">
        <v>2</v>
      </c>
      <c r="AG6" s="2">
        <f t="shared" si="7"/>
        <v>0</v>
      </c>
      <c r="AH6" s="2">
        <v>3</v>
      </c>
      <c r="AI6" s="2">
        <v>3</v>
      </c>
      <c r="AJ6">
        <f t="shared" si="8"/>
        <v>0</v>
      </c>
      <c r="AK6" s="2">
        <v>0</v>
      </c>
      <c r="AL6" s="2">
        <v>0</v>
      </c>
      <c r="AM6">
        <f t="shared" si="9"/>
        <v>0</v>
      </c>
      <c r="AN6" s="16">
        <v>2</v>
      </c>
      <c r="AO6" s="2">
        <v>2</v>
      </c>
      <c r="AP6">
        <f t="shared" si="10"/>
        <v>0</v>
      </c>
      <c r="AQ6" s="2">
        <v>0</v>
      </c>
      <c r="AR6" s="2">
        <v>0</v>
      </c>
      <c r="AS6" s="2">
        <f t="shared" si="11"/>
        <v>0</v>
      </c>
      <c r="AT6" s="2">
        <v>2</v>
      </c>
      <c r="AU6" s="2">
        <v>2</v>
      </c>
      <c r="AV6">
        <f t="shared" si="12"/>
        <v>0</v>
      </c>
      <c r="AW6" s="2">
        <v>2</v>
      </c>
      <c r="AX6" s="2">
        <v>2</v>
      </c>
      <c r="AY6" s="2">
        <f t="shared" si="13"/>
        <v>0</v>
      </c>
      <c r="AZ6" s="2">
        <v>0</v>
      </c>
      <c r="BA6" s="2">
        <v>0</v>
      </c>
      <c r="BB6" s="14">
        <f t="shared" si="14"/>
        <v>0</v>
      </c>
      <c r="BC6" s="2">
        <v>2</v>
      </c>
      <c r="BD6" s="2">
        <v>2</v>
      </c>
      <c r="BE6" s="2">
        <f t="shared" si="15"/>
        <v>0</v>
      </c>
    </row>
    <row r="7" spans="1:57" x14ac:dyDescent="0.25">
      <c r="A7">
        <v>11</v>
      </c>
      <c r="B7" t="s">
        <v>156</v>
      </c>
      <c r="C7">
        <v>1.47</v>
      </c>
      <c r="D7">
        <v>7</v>
      </c>
      <c r="E7" t="s">
        <v>153</v>
      </c>
      <c r="F7" t="s">
        <v>28</v>
      </c>
      <c r="G7" t="s">
        <v>157</v>
      </c>
      <c r="H7">
        <v>0</v>
      </c>
      <c r="I7" s="21">
        <v>1</v>
      </c>
      <c r="J7" s="16">
        <v>0</v>
      </c>
      <c r="K7">
        <v>0</v>
      </c>
      <c r="L7" s="2">
        <f t="shared" si="0"/>
        <v>0</v>
      </c>
      <c r="M7" s="16">
        <v>1</v>
      </c>
      <c r="N7">
        <v>1</v>
      </c>
      <c r="O7" s="2">
        <f t="shared" si="1"/>
        <v>0</v>
      </c>
      <c r="P7" s="16">
        <v>1</v>
      </c>
      <c r="Q7">
        <v>1</v>
      </c>
      <c r="R7" s="2">
        <f t="shared" si="2"/>
        <v>0</v>
      </c>
      <c r="S7">
        <v>1</v>
      </c>
      <c r="T7">
        <v>1</v>
      </c>
      <c r="U7">
        <f t="shared" si="3"/>
        <v>0</v>
      </c>
      <c r="V7">
        <v>1</v>
      </c>
      <c r="W7">
        <v>1</v>
      </c>
      <c r="X7" s="2">
        <f t="shared" si="4"/>
        <v>0</v>
      </c>
      <c r="Y7" s="16">
        <v>1</v>
      </c>
      <c r="Z7" s="2">
        <v>1</v>
      </c>
      <c r="AA7" s="11">
        <f t="shared" si="5"/>
        <v>0</v>
      </c>
      <c r="AB7">
        <v>5</v>
      </c>
      <c r="AC7">
        <v>5</v>
      </c>
      <c r="AD7">
        <f t="shared" si="6"/>
        <v>0</v>
      </c>
      <c r="AE7" s="2">
        <v>2</v>
      </c>
      <c r="AF7" s="2">
        <v>2</v>
      </c>
      <c r="AG7" s="2">
        <f t="shared" si="7"/>
        <v>0</v>
      </c>
      <c r="AH7">
        <v>4</v>
      </c>
      <c r="AI7">
        <v>4</v>
      </c>
      <c r="AJ7">
        <f t="shared" si="8"/>
        <v>0</v>
      </c>
      <c r="AK7">
        <v>1</v>
      </c>
      <c r="AL7">
        <v>1</v>
      </c>
      <c r="AM7">
        <f t="shared" si="9"/>
        <v>0</v>
      </c>
      <c r="AN7" s="7">
        <v>0</v>
      </c>
      <c r="AO7">
        <v>0</v>
      </c>
      <c r="AP7">
        <f t="shared" si="10"/>
        <v>0</v>
      </c>
      <c r="AQ7">
        <v>1</v>
      </c>
      <c r="AR7">
        <v>1</v>
      </c>
      <c r="AS7" s="2">
        <f t="shared" si="11"/>
        <v>0</v>
      </c>
      <c r="AT7">
        <v>1</v>
      </c>
      <c r="AU7">
        <v>1</v>
      </c>
      <c r="AV7">
        <f t="shared" si="12"/>
        <v>0</v>
      </c>
      <c r="AW7">
        <v>2</v>
      </c>
      <c r="AX7">
        <v>2</v>
      </c>
      <c r="AY7" s="2">
        <f t="shared" si="13"/>
        <v>0</v>
      </c>
      <c r="AZ7">
        <v>1</v>
      </c>
      <c r="BA7">
        <v>1</v>
      </c>
      <c r="BB7" s="14">
        <f t="shared" si="14"/>
        <v>0</v>
      </c>
      <c r="BC7">
        <v>1</v>
      </c>
      <c r="BD7">
        <v>1</v>
      </c>
      <c r="BE7" s="2">
        <f t="shared" si="15"/>
        <v>0</v>
      </c>
    </row>
    <row r="8" spans="1:57" x14ac:dyDescent="0.25">
      <c r="A8">
        <v>12</v>
      </c>
      <c r="B8" t="s">
        <v>156</v>
      </c>
      <c r="C8">
        <v>1.47</v>
      </c>
      <c r="D8">
        <v>46</v>
      </c>
      <c r="E8" t="s">
        <v>153</v>
      </c>
      <c r="F8" t="s">
        <v>31</v>
      </c>
      <c r="G8" t="s">
        <v>157</v>
      </c>
      <c r="H8">
        <v>0</v>
      </c>
      <c r="I8" s="21">
        <v>0.5</v>
      </c>
      <c r="J8" s="16">
        <v>0</v>
      </c>
      <c r="K8">
        <v>0</v>
      </c>
      <c r="L8" s="2">
        <f t="shared" si="0"/>
        <v>0</v>
      </c>
      <c r="M8" s="16">
        <v>0</v>
      </c>
      <c r="N8">
        <v>0</v>
      </c>
      <c r="O8" s="2">
        <f t="shared" si="1"/>
        <v>0</v>
      </c>
      <c r="P8" s="16">
        <v>0</v>
      </c>
      <c r="Q8">
        <v>0</v>
      </c>
      <c r="R8" s="2">
        <f t="shared" si="2"/>
        <v>0</v>
      </c>
      <c r="S8">
        <v>3</v>
      </c>
      <c r="T8">
        <v>3</v>
      </c>
      <c r="U8">
        <f t="shared" si="3"/>
        <v>0</v>
      </c>
      <c r="V8">
        <v>3</v>
      </c>
      <c r="W8">
        <v>3</v>
      </c>
      <c r="X8" s="2">
        <f t="shared" si="4"/>
        <v>0</v>
      </c>
      <c r="Y8" s="16">
        <v>7</v>
      </c>
      <c r="Z8" s="2">
        <v>7</v>
      </c>
      <c r="AA8" s="11">
        <f t="shared" si="5"/>
        <v>0</v>
      </c>
      <c r="AB8">
        <v>5</v>
      </c>
      <c r="AC8">
        <v>5</v>
      </c>
      <c r="AD8">
        <f t="shared" si="6"/>
        <v>0</v>
      </c>
      <c r="AE8" s="2">
        <v>3</v>
      </c>
      <c r="AF8" s="2">
        <v>3</v>
      </c>
      <c r="AG8" s="2">
        <f t="shared" si="7"/>
        <v>0</v>
      </c>
      <c r="AH8">
        <v>3</v>
      </c>
      <c r="AI8">
        <v>3</v>
      </c>
      <c r="AJ8">
        <f t="shared" si="8"/>
        <v>0</v>
      </c>
      <c r="AK8">
        <v>2</v>
      </c>
      <c r="AL8">
        <v>2</v>
      </c>
      <c r="AM8">
        <f t="shared" si="9"/>
        <v>0</v>
      </c>
      <c r="AN8" s="7">
        <v>0</v>
      </c>
      <c r="AO8">
        <v>0</v>
      </c>
      <c r="AP8">
        <f t="shared" si="10"/>
        <v>0</v>
      </c>
      <c r="AQ8">
        <v>2</v>
      </c>
      <c r="AR8">
        <v>2</v>
      </c>
      <c r="AS8" s="2">
        <f t="shared" si="11"/>
        <v>0</v>
      </c>
      <c r="AT8">
        <v>1</v>
      </c>
      <c r="AU8">
        <v>1</v>
      </c>
      <c r="AV8">
        <f t="shared" si="12"/>
        <v>0</v>
      </c>
      <c r="AW8">
        <v>1</v>
      </c>
      <c r="AX8">
        <v>1</v>
      </c>
      <c r="AY8" s="2">
        <f t="shared" si="13"/>
        <v>0</v>
      </c>
      <c r="AZ8" s="5">
        <v>2</v>
      </c>
      <c r="BA8" s="5">
        <v>2</v>
      </c>
      <c r="BB8" s="14">
        <f t="shared" si="14"/>
        <v>0</v>
      </c>
      <c r="BC8">
        <v>2</v>
      </c>
      <c r="BD8">
        <v>2</v>
      </c>
      <c r="BE8" s="2">
        <f t="shared" si="15"/>
        <v>0</v>
      </c>
    </row>
    <row r="9" spans="1:57" x14ac:dyDescent="0.25">
      <c r="A9">
        <v>13</v>
      </c>
      <c r="B9" t="s">
        <v>7</v>
      </c>
      <c r="C9">
        <v>1.42</v>
      </c>
      <c r="D9" s="2">
        <v>4</v>
      </c>
      <c r="E9" t="s">
        <v>150</v>
      </c>
      <c r="F9" t="s">
        <v>27</v>
      </c>
      <c r="G9" t="s">
        <v>157</v>
      </c>
      <c r="H9">
        <v>0</v>
      </c>
      <c r="I9" s="21">
        <v>0.25</v>
      </c>
      <c r="J9" s="16">
        <v>0</v>
      </c>
      <c r="K9" s="2">
        <v>0</v>
      </c>
      <c r="L9" s="2">
        <f t="shared" si="0"/>
        <v>0</v>
      </c>
      <c r="M9" s="16">
        <v>0</v>
      </c>
      <c r="N9">
        <v>0</v>
      </c>
      <c r="O9" s="2">
        <f t="shared" si="1"/>
        <v>0</v>
      </c>
      <c r="P9" s="16">
        <v>0</v>
      </c>
      <c r="Q9">
        <v>0</v>
      </c>
      <c r="R9" s="2">
        <f t="shared" si="2"/>
        <v>0</v>
      </c>
      <c r="S9" s="2">
        <v>1</v>
      </c>
      <c r="T9">
        <v>1</v>
      </c>
      <c r="U9">
        <f t="shared" si="3"/>
        <v>0</v>
      </c>
      <c r="V9" s="2">
        <v>2</v>
      </c>
      <c r="W9" s="2">
        <v>2</v>
      </c>
      <c r="X9" s="2">
        <f t="shared" si="4"/>
        <v>0</v>
      </c>
      <c r="Y9" s="16">
        <v>0</v>
      </c>
      <c r="Z9" s="2">
        <v>0</v>
      </c>
      <c r="AA9" s="11">
        <f t="shared" si="5"/>
        <v>0</v>
      </c>
      <c r="AB9" s="2">
        <v>1</v>
      </c>
      <c r="AC9" s="2">
        <v>1</v>
      </c>
      <c r="AD9">
        <f t="shared" si="6"/>
        <v>0</v>
      </c>
      <c r="AE9" s="2">
        <v>3</v>
      </c>
      <c r="AF9" s="2">
        <v>3</v>
      </c>
      <c r="AG9" s="2">
        <f t="shared" si="7"/>
        <v>0</v>
      </c>
      <c r="AH9" s="2">
        <v>2</v>
      </c>
      <c r="AI9" s="2">
        <v>2</v>
      </c>
      <c r="AJ9">
        <f t="shared" si="8"/>
        <v>0</v>
      </c>
      <c r="AK9" s="2">
        <v>2</v>
      </c>
      <c r="AL9" s="2">
        <v>2</v>
      </c>
      <c r="AM9">
        <f t="shared" si="9"/>
        <v>0</v>
      </c>
      <c r="AN9" s="16">
        <v>1</v>
      </c>
      <c r="AO9" s="2">
        <v>1</v>
      </c>
      <c r="AP9">
        <f t="shared" si="10"/>
        <v>0</v>
      </c>
      <c r="AQ9" s="2">
        <v>1</v>
      </c>
      <c r="AR9" s="2">
        <v>1</v>
      </c>
      <c r="AS9" s="2">
        <f t="shared" si="11"/>
        <v>0</v>
      </c>
      <c r="AT9" s="2">
        <v>1</v>
      </c>
      <c r="AU9" s="2">
        <v>1</v>
      </c>
      <c r="AV9">
        <f t="shared" si="12"/>
        <v>0</v>
      </c>
      <c r="AW9" s="2">
        <v>0</v>
      </c>
      <c r="AX9" s="2">
        <v>0</v>
      </c>
      <c r="AY9" s="2">
        <f t="shared" si="13"/>
        <v>0</v>
      </c>
      <c r="AZ9" s="2">
        <v>0</v>
      </c>
      <c r="BA9" s="2">
        <v>0</v>
      </c>
      <c r="BB9" s="14">
        <f t="shared" si="14"/>
        <v>0</v>
      </c>
      <c r="BC9" s="2">
        <v>0</v>
      </c>
      <c r="BD9" s="2">
        <v>0</v>
      </c>
      <c r="BE9" s="2">
        <f t="shared" si="15"/>
        <v>0</v>
      </c>
    </row>
    <row r="10" spans="1:57" x14ac:dyDescent="0.25">
      <c r="A10">
        <v>14</v>
      </c>
      <c r="B10" t="s">
        <v>155</v>
      </c>
      <c r="C10">
        <v>0.44</v>
      </c>
      <c r="D10" s="2">
        <v>4</v>
      </c>
      <c r="E10" t="s">
        <v>33</v>
      </c>
      <c r="F10" t="s">
        <v>25</v>
      </c>
      <c r="G10" t="s">
        <v>157</v>
      </c>
      <c r="H10">
        <v>0</v>
      </c>
      <c r="I10" s="21">
        <v>1</v>
      </c>
      <c r="J10" s="16">
        <v>0</v>
      </c>
      <c r="K10" s="2">
        <v>0</v>
      </c>
      <c r="L10" s="2">
        <f t="shared" si="0"/>
        <v>0</v>
      </c>
      <c r="M10" s="16">
        <v>2</v>
      </c>
      <c r="N10">
        <v>2</v>
      </c>
      <c r="O10" s="2">
        <f t="shared" si="1"/>
        <v>0</v>
      </c>
      <c r="P10" s="16">
        <v>2</v>
      </c>
      <c r="Q10">
        <v>2</v>
      </c>
      <c r="R10" s="2">
        <f t="shared" si="2"/>
        <v>0</v>
      </c>
      <c r="S10" s="2">
        <v>1</v>
      </c>
      <c r="T10">
        <v>1</v>
      </c>
      <c r="U10">
        <f t="shared" si="3"/>
        <v>0</v>
      </c>
      <c r="V10" s="2">
        <v>2</v>
      </c>
      <c r="W10" s="2">
        <v>2</v>
      </c>
      <c r="X10" s="2">
        <f t="shared" si="4"/>
        <v>0</v>
      </c>
      <c r="Y10" s="16">
        <v>0</v>
      </c>
      <c r="Z10" s="2">
        <v>0</v>
      </c>
      <c r="AA10" s="11">
        <f t="shared" si="5"/>
        <v>0</v>
      </c>
      <c r="AB10" s="2">
        <v>4</v>
      </c>
      <c r="AC10" s="2">
        <v>4</v>
      </c>
      <c r="AD10">
        <f t="shared" si="6"/>
        <v>0</v>
      </c>
      <c r="AE10" s="2">
        <v>2</v>
      </c>
      <c r="AF10" s="2">
        <v>2</v>
      </c>
      <c r="AG10" s="2">
        <f t="shared" si="7"/>
        <v>0</v>
      </c>
      <c r="AH10" s="2">
        <v>4</v>
      </c>
      <c r="AI10" s="2">
        <v>4</v>
      </c>
      <c r="AJ10">
        <f t="shared" si="8"/>
        <v>0</v>
      </c>
      <c r="AK10" s="2">
        <v>0</v>
      </c>
      <c r="AL10" s="2">
        <v>0</v>
      </c>
      <c r="AM10">
        <f t="shared" si="9"/>
        <v>0</v>
      </c>
      <c r="AN10" s="16">
        <v>2</v>
      </c>
      <c r="AO10" s="2">
        <v>2</v>
      </c>
      <c r="AP10">
        <f t="shared" si="10"/>
        <v>0</v>
      </c>
      <c r="AQ10" s="2">
        <v>0</v>
      </c>
      <c r="AR10" s="2">
        <v>0</v>
      </c>
      <c r="AS10" s="2">
        <f t="shared" si="11"/>
        <v>0</v>
      </c>
      <c r="AT10" s="2">
        <v>2</v>
      </c>
      <c r="AU10" s="2">
        <v>2</v>
      </c>
      <c r="AV10">
        <f t="shared" si="12"/>
        <v>0</v>
      </c>
      <c r="AW10" s="2">
        <v>2</v>
      </c>
      <c r="AX10" s="2">
        <v>2</v>
      </c>
      <c r="AY10" s="2">
        <f t="shared" si="13"/>
        <v>0</v>
      </c>
      <c r="AZ10" s="2">
        <v>0</v>
      </c>
      <c r="BA10" s="2">
        <v>1</v>
      </c>
      <c r="BB10" s="27">
        <f t="shared" si="14"/>
        <v>1</v>
      </c>
      <c r="BC10" s="2">
        <v>2</v>
      </c>
      <c r="BD10" s="2">
        <v>2</v>
      </c>
      <c r="BE10" s="2">
        <f t="shared" si="15"/>
        <v>0</v>
      </c>
    </row>
    <row r="11" spans="1:57" x14ac:dyDescent="0.25">
      <c r="A11">
        <v>15</v>
      </c>
      <c r="B11" t="s">
        <v>13</v>
      </c>
      <c r="C11">
        <v>-0.04</v>
      </c>
      <c r="D11" s="2">
        <v>57</v>
      </c>
      <c r="E11" t="s">
        <v>150</v>
      </c>
      <c r="F11" t="s">
        <v>27</v>
      </c>
      <c r="G11" t="s">
        <v>157</v>
      </c>
      <c r="H11">
        <v>0</v>
      </c>
      <c r="I11" s="21">
        <v>0</v>
      </c>
      <c r="J11" s="16">
        <v>0</v>
      </c>
      <c r="K11" s="2">
        <v>0</v>
      </c>
      <c r="L11" s="2">
        <f t="shared" si="0"/>
        <v>0</v>
      </c>
      <c r="M11" s="16">
        <v>2</v>
      </c>
      <c r="N11">
        <v>2</v>
      </c>
      <c r="O11" s="2">
        <f t="shared" si="1"/>
        <v>0</v>
      </c>
      <c r="P11" s="16">
        <v>1</v>
      </c>
      <c r="Q11">
        <v>1</v>
      </c>
      <c r="R11" s="2">
        <f t="shared" si="2"/>
        <v>0</v>
      </c>
      <c r="S11" s="2">
        <v>2</v>
      </c>
      <c r="T11">
        <v>2</v>
      </c>
      <c r="U11">
        <f t="shared" si="3"/>
        <v>0</v>
      </c>
      <c r="V11" s="2">
        <v>3</v>
      </c>
      <c r="W11" s="2">
        <v>3</v>
      </c>
      <c r="X11" s="2">
        <f t="shared" si="4"/>
        <v>0</v>
      </c>
      <c r="Y11" s="16">
        <v>0</v>
      </c>
      <c r="Z11" s="2">
        <v>0</v>
      </c>
      <c r="AA11" s="11">
        <f t="shared" si="5"/>
        <v>0</v>
      </c>
      <c r="AB11" s="2">
        <v>4</v>
      </c>
      <c r="AC11" s="2">
        <v>4</v>
      </c>
      <c r="AD11">
        <f t="shared" si="6"/>
        <v>0</v>
      </c>
      <c r="AE11" s="2">
        <v>3</v>
      </c>
      <c r="AF11" s="2">
        <v>3</v>
      </c>
      <c r="AG11" s="2">
        <f t="shared" si="7"/>
        <v>0</v>
      </c>
      <c r="AH11" s="2">
        <v>3</v>
      </c>
      <c r="AI11" s="2">
        <v>3</v>
      </c>
      <c r="AJ11">
        <f t="shared" si="8"/>
        <v>0</v>
      </c>
      <c r="AK11" s="2">
        <v>2</v>
      </c>
      <c r="AL11" s="2">
        <v>2</v>
      </c>
      <c r="AM11">
        <f t="shared" si="9"/>
        <v>0</v>
      </c>
      <c r="AN11" s="16">
        <v>0</v>
      </c>
      <c r="AO11" s="2">
        <v>0</v>
      </c>
      <c r="AP11">
        <f t="shared" si="10"/>
        <v>0</v>
      </c>
      <c r="AQ11" s="2">
        <v>0</v>
      </c>
      <c r="AR11" s="2">
        <v>0</v>
      </c>
      <c r="AS11" s="2">
        <f t="shared" si="11"/>
        <v>0</v>
      </c>
      <c r="AT11" s="2">
        <v>1</v>
      </c>
      <c r="AU11" s="2">
        <v>1</v>
      </c>
      <c r="AV11">
        <f t="shared" si="12"/>
        <v>0</v>
      </c>
      <c r="AW11" s="2">
        <v>2</v>
      </c>
      <c r="AX11" s="2">
        <v>2</v>
      </c>
      <c r="AY11" s="2">
        <f t="shared" si="13"/>
        <v>0</v>
      </c>
      <c r="AZ11" s="2">
        <v>1</v>
      </c>
      <c r="BA11" s="2">
        <v>1</v>
      </c>
      <c r="BB11" s="14">
        <f t="shared" si="14"/>
        <v>0</v>
      </c>
      <c r="BC11" s="2">
        <v>0</v>
      </c>
      <c r="BD11" s="2">
        <v>0</v>
      </c>
      <c r="BE11" s="2">
        <f t="shared" si="15"/>
        <v>0</v>
      </c>
    </row>
    <row r="12" spans="1:57" x14ac:dyDescent="0.25">
      <c r="A12">
        <v>16</v>
      </c>
      <c r="B12" t="s">
        <v>13</v>
      </c>
      <c r="C12">
        <v>-0.04</v>
      </c>
      <c r="D12" s="2">
        <v>13</v>
      </c>
      <c r="E12" t="s">
        <v>34</v>
      </c>
      <c r="F12" t="s">
        <v>27</v>
      </c>
      <c r="G12" t="s">
        <v>157</v>
      </c>
      <c r="H12">
        <v>0</v>
      </c>
      <c r="I12" s="21">
        <v>0.25</v>
      </c>
      <c r="J12" s="16">
        <v>0</v>
      </c>
      <c r="K12" s="2">
        <v>0</v>
      </c>
      <c r="L12" s="2">
        <f t="shared" si="0"/>
        <v>0</v>
      </c>
      <c r="M12" s="16">
        <v>2</v>
      </c>
      <c r="N12">
        <v>2</v>
      </c>
      <c r="O12" s="2">
        <f t="shared" si="1"/>
        <v>0</v>
      </c>
      <c r="P12" s="16">
        <v>2</v>
      </c>
      <c r="Q12">
        <v>2</v>
      </c>
      <c r="R12" s="2">
        <f t="shared" si="2"/>
        <v>0</v>
      </c>
      <c r="S12" s="2">
        <v>1</v>
      </c>
      <c r="T12">
        <v>1</v>
      </c>
      <c r="U12">
        <f t="shared" si="3"/>
        <v>0</v>
      </c>
      <c r="V12" s="2">
        <v>2</v>
      </c>
      <c r="W12" s="2">
        <v>2</v>
      </c>
      <c r="X12" s="2">
        <f t="shared" si="4"/>
        <v>0</v>
      </c>
      <c r="Y12" s="16">
        <v>2</v>
      </c>
      <c r="Z12" s="2">
        <v>2</v>
      </c>
      <c r="AA12" s="11">
        <f t="shared" si="5"/>
        <v>0</v>
      </c>
      <c r="AB12" s="2">
        <v>5</v>
      </c>
      <c r="AC12" s="2">
        <v>5</v>
      </c>
      <c r="AD12">
        <f t="shared" si="6"/>
        <v>0</v>
      </c>
      <c r="AE12" s="2">
        <v>2</v>
      </c>
      <c r="AF12" s="2">
        <v>2</v>
      </c>
      <c r="AG12" s="2">
        <f t="shared" si="7"/>
        <v>0</v>
      </c>
      <c r="AH12" s="2">
        <v>4</v>
      </c>
      <c r="AI12" s="2">
        <v>4</v>
      </c>
      <c r="AJ12">
        <f t="shared" si="8"/>
        <v>0</v>
      </c>
      <c r="AK12" s="2">
        <v>2</v>
      </c>
      <c r="AL12" s="2">
        <v>2</v>
      </c>
      <c r="AM12">
        <f t="shared" si="9"/>
        <v>0</v>
      </c>
      <c r="AN12" s="16">
        <v>2</v>
      </c>
      <c r="AO12" s="2">
        <v>2</v>
      </c>
      <c r="AP12">
        <f t="shared" si="10"/>
        <v>0</v>
      </c>
      <c r="AQ12" s="2">
        <v>0</v>
      </c>
      <c r="AR12" s="2">
        <v>0</v>
      </c>
      <c r="AS12" s="2">
        <f t="shared" si="11"/>
        <v>0</v>
      </c>
      <c r="AT12" s="2">
        <v>1</v>
      </c>
      <c r="AU12" s="2">
        <v>1</v>
      </c>
      <c r="AV12">
        <f t="shared" si="12"/>
        <v>0</v>
      </c>
      <c r="AW12" s="2">
        <v>1</v>
      </c>
      <c r="AX12" s="2">
        <v>1</v>
      </c>
      <c r="AY12" s="2">
        <f t="shared" si="13"/>
        <v>0</v>
      </c>
      <c r="AZ12" s="2">
        <v>1</v>
      </c>
      <c r="BA12" s="2">
        <v>1</v>
      </c>
      <c r="BB12" s="14">
        <f t="shared" si="14"/>
        <v>0</v>
      </c>
      <c r="BC12" s="2">
        <v>1</v>
      </c>
      <c r="BD12" s="2">
        <v>1</v>
      </c>
      <c r="BE12" s="2">
        <f t="shared" si="15"/>
        <v>0</v>
      </c>
    </row>
    <row r="13" spans="1:57" x14ac:dyDescent="0.25">
      <c r="A13">
        <v>17</v>
      </c>
      <c r="B13" t="s">
        <v>13</v>
      </c>
      <c r="C13">
        <v>-0.04</v>
      </c>
      <c r="D13" s="2">
        <v>12</v>
      </c>
      <c r="E13" t="s">
        <v>34</v>
      </c>
      <c r="F13" t="s">
        <v>25</v>
      </c>
      <c r="G13" t="s">
        <v>157</v>
      </c>
      <c r="H13">
        <v>0</v>
      </c>
      <c r="I13" s="21">
        <v>0.25</v>
      </c>
      <c r="J13" s="16">
        <v>0</v>
      </c>
      <c r="K13" s="2">
        <v>0</v>
      </c>
      <c r="L13" s="2">
        <f t="shared" si="0"/>
        <v>0</v>
      </c>
      <c r="M13" s="16">
        <v>2</v>
      </c>
      <c r="N13">
        <v>2</v>
      </c>
      <c r="O13" s="2">
        <f t="shared" si="1"/>
        <v>0</v>
      </c>
      <c r="P13" s="16">
        <v>2</v>
      </c>
      <c r="Q13">
        <v>2</v>
      </c>
      <c r="R13" s="2">
        <f t="shared" si="2"/>
        <v>0</v>
      </c>
      <c r="S13" s="2">
        <v>2</v>
      </c>
      <c r="T13">
        <v>2</v>
      </c>
      <c r="U13">
        <f t="shared" si="3"/>
        <v>0</v>
      </c>
      <c r="V13" s="2">
        <v>4</v>
      </c>
      <c r="W13" s="2">
        <v>4</v>
      </c>
      <c r="X13" s="2">
        <f t="shared" si="4"/>
        <v>0</v>
      </c>
      <c r="Y13" s="16">
        <v>0</v>
      </c>
      <c r="Z13" s="2">
        <v>0</v>
      </c>
      <c r="AA13" s="11">
        <f t="shared" si="5"/>
        <v>0</v>
      </c>
      <c r="AB13" s="2">
        <v>2</v>
      </c>
      <c r="AC13" s="2">
        <v>2</v>
      </c>
      <c r="AD13">
        <f t="shared" si="6"/>
        <v>0</v>
      </c>
      <c r="AE13" s="2">
        <v>0</v>
      </c>
      <c r="AF13" s="2">
        <v>0</v>
      </c>
      <c r="AG13" s="2">
        <f t="shared" si="7"/>
        <v>0</v>
      </c>
      <c r="AH13" s="2">
        <v>3</v>
      </c>
      <c r="AI13" s="2">
        <v>3</v>
      </c>
      <c r="AJ13">
        <f t="shared" si="8"/>
        <v>0</v>
      </c>
      <c r="AK13" s="2">
        <v>2</v>
      </c>
      <c r="AL13" s="2">
        <v>2</v>
      </c>
      <c r="AM13">
        <f t="shared" si="9"/>
        <v>0</v>
      </c>
      <c r="AN13" s="16">
        <v>2</v>
      </c>
      <c r="AO13" s="2">
        <v>2</v>
      </c>
      <c r="AP13">
        <f t="shared" si="10"/>
        <v>0</v>
      </c>
      <c r="AQ13" s="2">
        <v>2</v>
      </c>
      <c r="AR13" s="2">
        <v>2</v>
      </c>
      <c r="AS13" s="2">
        <f t="shared" si="11"/>
        <v>0</v>
      </c>
      <c r="AT13" s="2">
        <v>2</v>
      </c>
      <c r="AU13" s="2">
        <v>2</v>
      </c>
      <c r="AV13">
        <f t="shared" si="12"/>
        <v>0</v>
      </c>
      <c r="AW13" s="2">
        <v>2</v>
      </c>
      <c r="AX13" s="2">
        <v>2</v>
      </c>
      <c r="AY13" s="2">
        <f t="shared" si="13"/>
        <v>0</v>
      </c>
      <c r="AZ13" s="2">
        <v>0</v>
      </c>
      <c r="BA13" s="2">
        <v>0</v>
      </c>
      <c r="BB13" s="14">
        <f t="shared" si="14"/>
        <v>0</v>
      </c>
      <c r="BC13" s="2">
        <v>2</v>
      </c>
      <c r="BD13" s="2">
        <v>2</v>
      </c>
      <c r="BE13" s="2">
        <f t="shared" si="15"/>
        <v>0</v>
      </c>
    </row>
    <row r="14" spans="1:57" x14ac:dyDescent="0.25">
      <c r="A14">
        <v>19</v>
      </c>
      <c r="B14" t="s">
        <v>9</v>
      </c>
      <c r="C14">
        <v>1.61</v>
      </c>
      <c r="D14" s="2">
        <v>118</v>
      </c>
      <c r="E14" t="s">
        <v>24</v>
      </c>
      <c r="F14" t="s">
        <v>25</v>
      </c>
      <c r="G14" t="s">
        <v>158</v>
      </c>
      <c r="H14">
        <v>0</v>
      </c>
      <c r="I14" s="21">
        <v>0</v>
      </c>
      <c r="J14" s="16">
        <v>2</v>
      </c>
      <c r="K14" s="2">
        <v>2</v>
      </c>
      <c r="L14" s="2">
        <f t="shared" si="0"/>
        <v>0</v>
      </c>
      <c r="M14" s="16">
        <v>1</v>
      </c>
      <c r="N14">
        <v>1</v>
      </c>
      <c r="O14" s="2">
        <f t="shared" si="1"/>
        <v>0</v>
      </c>
      <c r="P14" s="16">
        <v>1</v>
      </c>
      <c r="Q14">
        <v>1</v>
      </c>
      <c r="R14" s="2">
        <f t="shared" si="2"/>
        <v>0</v>
      </c>
      <c r="S14" s="2">
        <v>1</v>
      </c>
      <c r="T14">
        <v>1</v>
      </c>
      <c r="U14">
        <f t="shared" si="3"/>
        <v>0</v>
      </c>
      <c r="V14" s="2">
        <v>1</v>
      </c>
      <c r="W14" s="2">
        <v>2</v>
      </c>
      <c r="X14" s="24">
        <f t="shared" si="4"/>
        <v>1</v>
      </c>
      <c r="Y14" s="16">
        <v>2</v>
      </c>
      <c r="Z14" s="2">
        <v>2</v>
      </c>
      <c r="AA14" s="11">
        <f t="shared" si="5"/>
        <v>0</v>
      </c>
      <c r="AB14" s="2">
        <v>5</v>
      </c>
      <c r="AC14" s="2">
        <v>5</v>
      </c>
      <c r="AD14">
        <f t="shared" si="6"/>
        <v>0</v>
      </c>
      <c r="AE14" s="2">
        <v>1</v>
      </c>
      <c r="AF14" s="2">
        <v>1</v>
      </c>
      <c r="AG14" s="2">
        <f t="shared" si="7"/>
        <v>0</v>
      </c>
      <c r="AH14" s="2">
        <v>3</v>
      </c>
      <c r="AI14" s="2">
        <v>3</v>
      </c>
      <c r="AJ14">
        <f t="shared" si="8"/>
        <v>0</v>
      </c>
      <c r="AK14" s="2">
        <v>2</v>
      </c>
      <c r="AL14" s="2">
        <v>2</v>
      </c>
      <c r="AM14">
        <f t="shared" si="9"/>
        <v>0</v>
      </c>
      <c r="AN14" s="16">
        <v>0</v>
      </c>
      <c r="AO14" s="2">
        <v>0</v>
      </c>
      <c r="AP14">
        <f t="shared" si="10"/>
        <v>0</v>
      </c>
      <c r="AQ14" s="2">
        <v>1</v>
      </c>
      <c r="AR14" s="2">
        <v>1</v>
      </c>
      <c r="AS14" s="2">
        <f t="shared" si="11"/>
        <v>0</v>
      </c>
      <c r="AT14" s="2">
        <v>3</v>
      </c>
      <c r="AU14" s="2">
        <v>3</v>
      </c>
      <c r="AV14">
        <f t="shared" si="12"/>
        <v>0</v>
      </c>
      <c r="AW14" s="2">
        <v>2</v>
      </c>
      <c r="AX14" s="2">
        <v>2</v>
      </c>
      <c r="AY14" s="2">
        <f t="shared" si="13"/>
        <v>0</v>
      </c>
      <c r="AZ14" s="2">
        <v>2</v>
      </c>
      <c r="BA14" s="2">
        <v>2</v>
      </c>
      <c r="BB14" s="14">
        <f t="shared" si="14"/>
        <v>0</v>
      </c>
      <c r="BC14" s="2">
        <v>2</v>
      </c>
      <c r="BD14" s="2">
        <v>2</v>
      </c>
      <c r="BE14" s="2">
        <f t="shared" si="15"/>
        <v>0</v>
      </c>
    </row>
    <row r="15" spans="1:57" x14ac:dyDescent="0.25">
      <c r="A15">
        <v>20</v>
      </c>
      <c r="B15" t="s">
        <v>13</v>
      </c>
      <c r="C15">
        <v>-0.04</v>
      </c>
      <c r="D15" s="2">
        <v>60</v>
      </c>
      <c r="E15" t="s">
        <v>150</v>
      </c>
      <c r="F15" t="s">
        <v>25</v>
      </c>
      <c r="G15" t="s">
        <v>157</v>
      </c>
      <c r="H15">
        <v>0</v>
      </c>
      <c r="I15" s="21">
        <v>0.25</v>
      </c>
      <c r="J15" s="16">
        <v>0</v>
      </c>
      <c r="K15" s="2">
        <v>0</v>
      </c>
      <c r="L15" s="2">
        <f t="shared" si="0"/>
        <v>0</v>
      </c>
      <c r="M15" s="16">
        <v>2</v>
      </c>
      <c r="N15">
        <v>2</v>
      </c>
      <c r="O15" s="2">
        <f t="shared" si="1"/>
        <v>0</v>
      </c>
      <c r="P15" s="16">
        <v>1</v>
      </c>
      <c r="Q15">
        <v>1</v>
      </c>
      <c r="R15" s="2">
        <f t="shared" si="2"/>
        <v>0</v>
      </c>
      <c r="S15" s="2">
        <v>3</v>
      </c>
      <c r="T15">
        <v>3</v>
      </c>
      <c r="U15">
        <f t="shared" si="3"/>
        <v>0</v>
      </c>
      <c r="V15" s="2">
        <v>2</v>
      </c>
      <c r="W15" s="2">
        <v>2</v>
      </c>
      <c r="X15" s="2">
        <f t="shared" si="4"/>
        <v>0</v>
      </c>
      <c r="Y15" s="16">
        <v>1</v>
      </c>
      <c r="Z15" s="2">
        <v>1</v>
      </c>
      <c r="AA15" s="11">
        <f t="shared" si="5"/>
        <v>0</v>
      </c>
      <c r="AB15" s="2">
        <v>4</v>
      </c>
      <c r="AC15" s="2">
        <v>4</v>
      </c>
      <c r="AD15">
        <f t="shared" si="6"/>
        <v>0</v>
      </c>
      <c r="AE15" s="2">
        <v>2</v>
      </c>
      <c r="AF15" s="2">
        <v>2</v>
      </c>
      <c r="AG15" s="2">
        <f t="shared" si="7"/>
        <v>0</v>
      </c>
      <c r="AH15" s="2">
        <v>4</v>
      </c>
      <c r="AI15" s="2">
        <v>4</v>
      </c>
      <c r="AJ15">
        <f t="shared" si="8"/>
        <v>0</v>
      </c>
      <c r="AK15" s="2">
        <v>2</v>
      </c>
      <c r="AL15" s="2">
        <v>2</v>
      </c>
      <c r="AM15">
        <f t="shared" si="9"/>
        <v>0</v>
      </c>
      <c r="AN15" s="16">
        <v>1</v>
      </c>
      <c r="AO15" s="2">
        <v>1</v>
      </c>
      <c r="AP15">
        <f t="shared" si="10"/>
        <v>0</v>
      </c>
      <c r="AQ15" s="2">
        <v>0</v>
      </c>
      <c r="AR15" s="2">
        <v>0</v>
      </c>
      <c r="AS15" s="2">
        <f t="shared" si="11"/>
        <v>0</v>
      </c>
      <c r="AT15" s="2">
        <v>1</v>
      </c>
      <c r="AU15" s="2">
        <v>1</v>
      </c>
      <c r="AV15">
        <f t="shared" si="12"/>
        <v>0</v>
      </c>
      <c r="AW15" s="2">
        <v>2</v>
      </c>
      <c r="AX15" s="2">
        <v>2</v>
      </c>
      <c r="AY15" s="2">
        <f t="shared" si="13"/>
        <v>0</v>
      </c>
      <c r="AZ15" s="2">
        <v>0</v>
      </c>
      <c r="BA15" s="2">
        <v>0</v>
      </c>
      <c r="BB15" s="14">
        <f t="shared" si="14"/>
        <v>0</v>
      </c>
      <c r="BC15" s="2">
        <v>2</v>
      </c>
      <c r="BD15" s="2">
        <v>2</v>
      </c>
      <c r="BE15" s="2">
        <f t="shared" si="15"/>
        <v>0</v>
      </c>
    </row>
    <row r="16" spans="1:57" x14ac:dyDescent="0.25">
      <c r="A16">
        <v>21</v>
      </c>
      <c r="B16" t="s">
        <v>155</v>
      </c>
      <c r="C16">
        <v>0.44</v>
      </c>
      <c r="D16" s="2">
        <v>11</v>
      </c>
      <c r="E16" t="s">
        <v>152</v>
      </c>
      <c r="F16" t="s">
        <v>27</v>
      </c>
      <c r="G16" t="s">
        <v>157</v>
      </c>
      <c r="H16">
        <v>0</v>
      </c>
      <c r="I16" s="21">
        <v>0</v>
      </c>
      <c r="J16" s="16">
        <v>0</v>
      </c>
      <c r="K16" s="2">
        <v>0</v>
      </c>
      <c r="L16" s="2">
        <f t="shared" si="0"/>
        <v>0</v>
      </c>
      <c r="M16" s="16">
        <v>1</v>
      </c>
      <c r="N16">
        <v>1</v>
      </c>
      <c r="O16" s="2">
        <f t="shared" si="1"/>
        <v>0</v>
      </c>
      <c r="P16" s="16">
        <v>1</v>
      </c>
      <c r="Q16">
        <v>1</v>
      </c>
      <c r="R16" s="2">
        <f t="shared" si="2"/>
        <v>0</v>
      </c>
      <c r="S16" s="2">
        <v>4</v>
      </c>
      <c r="T16">
        <v>4</v>
      </c>
      <c r="U16">
        <f t="shared" si="3"/>
        <v>0</v>
      </c>
      <c r="V16" s="2">
        <v>2</v>
      </c>
      <c r="W16" s="2">
        <v>2</v>
      </c>
      <c r="X16" s="2">
        <f t="shared" si="4"/>
        <v>0</v>
      </c>
      <c r="Y16" s="16">
        <v>0</v>
      </c>
      <c r="Z16" s="2">
        <v>0</v>
      </c>
      <c r="AA16" s="11">
        <f t="shared" si="5"/>
        <v>0</v>
      </c>
      <c r="AB16" s="2">
        <v>4</v>
      </c>
      <c r="AC16" s="2">
        <v>4</v>
      </c>
      <c r="AD16">
        <f t="shared" si="6"/>
        <v>0</v>
      </c>
      <c r="AE16" s="2">
        <v>0</v>
      </c>
      <c r="AF16" s="2">
        <v>0</v>
      </c>
      <c r="AG16" s="2">
        <f t="shared" si="7"/>
        <v>0</v>
      </c>
      <c r="AH16" s="2">
        <v>4</v>
      </c>
      <c r="AI16" s="2">
        <v>4</v>
      </c>
      <c r="AJ16">
        <f t="shared" si="8"/>
        <v>0</v>
      </c>
      <c r="AK16" s="2">
        <v>0</v>
      </c>
      <c r="AL16" s="2">
        <v>0</v>
      </c>
      <c r="AM16">
        <f t="shared" si="9"/>
        <v>0</v>
      </c>
      <c r="AN16" s="16">
        <v>1</v>
      </c>
      <c r="AO16" s="2">
        <v>1</v>
      </c>
      <c r="AP16">
        <f t="shared" si="10"/>
        <v>0</v>
      </c>
      <c r="AQ16" s="2">
        <v>2</v>
      </c>
      <c r="AR16" s="2">
        <v>2</v>
      </c>
      <c r="AS16" s="2">
        <f t="shared" si="11"/>
        <v>0</v>
      </c>
      <c r="AT16" s="2">
        <v>2</v>
      </c>
      <c r="AU16" s="2">
        <v>2</v>
      </c>
      <c r="AV16">
        <f t="shared" si="12"/>
        <v>0</v>
      </c>
      <c r="AW16" s="2">
        <v>2</v>
      </c>
      <c r="AX16" s="2">
        <v>2</v>
      </c>
      <c r="AY16" s="2">
        <f t="shared" si="13"/>
        <v>0</v>
      </c>
      <c r="AZ16" s="2">
        <v>1</v>
      </c>
      <c r="BA16" s="2">
        <v>1</v>
      </c>
      <c r="BB16" s="14">
        <f t="shared" si="14"/>
        <v>0</v>
      </c>
      <c r="BC16" s="2">
        <v>1</v>
      </c>
      <c r="BD16" s="2">
        <v>1</v>
      </c>
      <c r="BE16" s="2">
        <f t="shared" si="15"/>
        <v>0</v>
      </c>
    </row>
    <row r="17" spans="1:57" x14ac:dyDescent="0.25">
      <c r="A17">
        <v>22</v>
      </c>
      <c r="B17" t="s">
        <v>9</v>
      </c>
      <c r="C17">
        <v>1.61</v>
      </c>
      <c r="D17">
        <v>63</v>
      </c>
      <c r="E17" t="s">
        <v>24</v>
      </c>
      <c r="F17" t="s">
        <v>25</v>
      </c>
      <c r="G17" t="s">
        <v>157</v>
      </c>
      <c r="H17">
        <v>0</v>
      </c>
      <c r="I17" s="21">
        <v>0</v>
      </c>
      <c r="J17" s="16">
        <v>0</v>
      </c>
      <c r="K17">
        <v>0</v>
      </c>
      <c r="L17" s="2">
        <f t="shared" si="0"/>
        <v>0</v>
      </c>
      <c r="M17" s="16">
        <v>0</v>
      </c>
      <c r="N17">
        <v>0</v>
      </c>
      <c r="O17" s="2">
        <f t="shared" si="1"/>
        <v>0</v>
      </c>
      <c r="P17" s="16">
        <v>0</v>
      </c>
      <c r="Q17">
        <v>0</v>
      </c>
      <c r="R17" s="2">
        <f t="shared" si="2"/>
        <v>0</v>
      </c>
      <c r="S17">
        <v>2</v>
      </c>
      <c r="T17">
        <v>2</v>
      </c>
      <c r="U17">
        <f t="shared" si="3"/>
        <v>0</v>
      </c>
      <c r="V17">
        <v>2</v>
      </c>
      <c r="W17">
        <v>2</v>
      </c>
      <c r="X17" s="2">
        <f t="shared" si="4"/>
        <v>0</v>
      </c>
      <c r="Y17" s="16">
        <v>1</v>
      </c>
      <c r="Z17" s="2">
        <v>4</v>
      </c>
      <c r="AA17" s="26">
        <f t="shared" si="5"/>
        <v>3</v>
      </c>
      <c r="AB17">
        <v>3</v>
      </c>
      <c r="AC17">
        <v>4</v>
      </c>
      <c r="AD17" s="25">
        <f t="shared" si="6"/>
        <v>1</v>
      </c>
      <c r="AE17">
        <v>0</v>
      </c>
      <c r="AF17">
        <v>0</v>
      </c>
      <c r="AG17" s="2">
        <f t="shared" si="7"/>
        <v>0</v>
      </c>
      <c r="AH17">
        <v>1</v>
      </c>
      <c r="AI17">
        <v>3</v>
      </c>
      <c r="AJ17" s="25">
        <f t="shared" si="8"/>
        <v>2</v>
      </c>
      <c r="AK17">
        <v>1</v>
      </c>
      <c r="AL17">
        <v>2</v>
      </c>
      <c r="AM17" s="25">
        <f t="shared" si="9"/>
        <v>1</v>
      </c>
      <c r="AN17" s="7">
        <v>0</v>
      </c>
      <c r="AO17">
        <v>0</v>
      </c>
      <c r="AP17">
        <f t="shared" si="10"/>
        <v>0</v>
      </c>
      <c r="AQ17">
        <v>0</v>
      </c>
      <c r="AR17">
        <v>0</v>
      </c>
      <c r="AS17" s="2">
        <f t="shared" si="11"/>
        <v>0</v>
      </c>
      <c r="AT17">
        <v>1</v>
      </c>
      <c r="AU17">
        <v>1</v>
      </c>
      <c r="AV17">
        <f t="shared" si="12"/>
        <v>0</v>
      </c>
      <c r="AW17">
        <v>1</v>
      </c>
      <c r="AX17">
        <v>1</v>
      </c>
      <c r="AY17" s="2">
        <f t="shared" si="13"/>
        <v>0</v>
      </c>
      <c r="AZ17">
        <v>3</v>
      </c>
      <c r="BA17">
        <v>3</v>
      </c>
      <c r="BB17" s="14">
        <f t="shared" si="14"/>
        <v>0</v>
      </c>
      <c r="BC17">
        <v>3</v>
      </c>
      <c r="BD17">
        <v>3</v>
      </c>
      <c r="BE17" s="2">
        <f t="shared" si="15"/>
        <v>0</v>
      </c>
    </row>
    <row r="18" spans="1:57" x14ac:dyDescent="0.25">
      <c r="A18">
        <v>23</v>
      </c>
      <c r="B18" t="s">
        <v>156</v>
      </c>
      <c r="C18">
        <v>1.47</v>
      </c>
      <c r="D18" s="2">
        <v>29</v>
      </c>
      <c r="E18" t="s">
        <v>153</v>
      </c>
      <c r="F18" t="s">
        <v>28</v>
      </c>
      <c r="G18" t="s">
        <v>157</v>
      </c>
      <c r="H18">
        <v>0</v>
      </c>
      <c r="I18" s="21">
        <v>1</v>
      </c>
      <c r="J18" s="16">
        <v>0</v>
      </c>
      <c r="K18" s="2">
        <v>0</v>
      </c>
      <c r="L18" s="2">
        <f t="shared" si="0"/>
        <v>0</v>
      </c>
      <c r="M18" s="16">
        <v>0</v>
      </c>
      <c r="N18">
        <v>0</v>
      </c>
      <c r="O18" s="2">
        <f t="shared" si="1"/>
        <v>0</v>
      </c>
      <c r="P18" s="16">
        <v>0</v>
      </c>
      <c r="Q18">
        <v>0</v>
      </c>
      <c r="R18" s="2">
        <f t="shared" si="2"/>
        <v>0</v>
      </c>
      <c r="S18" s="2">
        <v>5</v>
      </c>
      <c r="T18">
        <v>5</v>
      </c>
      <c r="U18">
        <f t="shared" si="3"/>
        <v>0</v>
      </c>
      <c r="X18" s="2"/>
      <c r="Y18" s="16">
        <v>0</v>
      </c>
      <c r="Z18" s="2">
        <v>0</v>
      </c>
      <c r="AA18" s="11">
        <f t="shared" si="5"/>
        <v>0</v>
      </c>
      <c r="AB18" s="2">
        <v>4</v>
      </c>
      <c r="AC18" s="2">
        <v>4</v>
      </c>
      <c r="AD18">
        <f t="shared" si="6"/>
        <v>0</v>
      </c>
      <c r="AE18" s="2">
        <v>2</v>
      </c>
      <c r="AF18" s="2">
        <v>2</v>
      </c>
      <c r="AG18" s="2">
        <f t="shared" si="7"/>
        <v>0</v>
      </c>
      <c r="AH18" s="2">
        <v>4</v>
      </c>
      <c r="AI18" s="2">
        <v>1</v>
      </c>
      <c r="AJ18" s="25">
        <f t="shared" si="8"/>
        <v>-3</v>
      </c>
      <c r="AK18" s="2">
        <v>2</v>
      </c>
      <c r="AL18" s="2">
        <v>2</v>
      </c>
      <c r="AM18">
        <f t="shared" si="9"/>
        <v>0</v>
      </c>
      <c r="AN18" s="16">
        <v>3</v>
      </c>
      <c r="AO18" s="2">
        <v>3</v>
      </c>
      <c r="AP18">
        <f t="shared" si="10"/>
        <v>0</v>
      </c>
      <c r="AQ18" s="2">
        <v>0</v>
      </c>
      <c r="AR18" s="2">
        <v>0</v>
      </c>
      <c r="AS18" s="2">
        <f t="shared" si="11"/>
        <v>0</v>
      </c>
      <c r="AT18" s="2">
        <v>1</v>
      </c>
      <c r="AU18" s="2">
        <v>1</v>
      </c>
      <c r="AV18">
        <f t="shared" si="12"/>
        <v>0</v>
      </c>
      <c r="AW18" s="2">
        <v>1</v>
      </c>
      <c r="AX18" s="2">
        <v>1</v>
      </c>
      <c r="AY18" s="2">
        <f t="shared" si="13"/>
        <v>0</v>
      </c>
      <c r="AZ18" s="2">
        <v>1</v>
      </c>
      <c r="BA18" s="2">
        <v>1</v>
      </c>
      <c r="BB18" s="14">
        <f t="shared" si="14"/>
        <v>0</v>
      </c>
      <c r="BC18" s="2">
        <v>3</v>
      </c>
      <c r="BD18" s="2">
        <v>3</v>
      </c>
      <c r="BE18" s="2">
        <f t="shared" si="15"/>
        <v>0</v>
      </c>
    </row>
    <row r="19" spans="1:57" x14ac:dyDescent="0.25">
      <c r="A19">
        <v>24</v>
      </c>
      <c r="B19" t="s">
        <v>13</v>
      </c>
      <c r="C19">
        <v>-0.04</v>
      </c>
      <c r="D19" s="2">
        <v>93</v>
      </c>
      <c r="E19" t="s">
        <v>150</v>
      </c>
      <c r="F19" t="s">
        <v>25</v>
      </c>
      <c r="G19" t="s">
        <v>158</v>
      </c>
      <c r="H19">
        <v>0</v>
      </c>
      <c r="I19" s="21">
        <v>0.25</v>
      </c>
      <c r="J19" s="16">
        <v>0</v>
      </c>
      <c r="K19" s="2">
        <v>0</v>
      </c>
      <c r="L19" s="2">
        <f t="shared" si="0"/>
        <v>0</v>
      </c>
      <c r="M19" s="16">
        <v>2</v>
      </c>
      <c r="N19">
        <v>2</v>
      </c>
      <c r="O19" s="2">
        <f t="shared" si="1"/>
        <v>0</v>
      </c>
      <c r="P19" s="16">
        <v>2</v>
      </c>
      <c r="Q19">
        <v>2</v>
      </c>
      <c r="R19" s="2">
        <f t="shared" si="2"/>
        <v>0</v>
      </c>
      <c r="S19" s="2">
        <v>1</v>
      </c>
      <c r="T19">
        <v>1</v>
      </c>
      <c r="U19">
        <f t="shared" si="3"/>
        <v>0</v>
      </c>
      <c r="V19" s="2">
        <v>2</v>
      </c>
      <c r="W19" s="2">
        <v>2</v>
      </c>
      <c r="X19" s="2">
        <f t="shared" si="4"/>
        <v>0</v>
      </c>
      <c r="Y19" s="16">
        <v>4</v>
      </c>
      <c r="Z19" s="2">
        <v>4</v>
      </c>
      <c r="AA19" s="11">
        <f t="shared" si="5"/>
        <v>0</v>
      </c>
      <c r="AB19" s="2">
        <v>5</v>
      </c>
      <c r="AC19" s="2">
        <v>5</v>
      </c>
      <c r="AD19">
        <f t="shared" si="6"/>
        <v>0</v>
      </c>
      <c r="AE19" s="2">
        <v>1</v>
      </c>
      <c r="AF19" s="2">
        <v>1</v>
      </c>
      <c r="AG19" s="2">
        <f t="shared" si="7"/>
        <v>0</v>
      </c>
      <c r="AH19" s="2">
        <v>3</v>
      </c>
      <c r="AI19" s="2">
        <v>3</v>
      </c>
      <c r="AJ19">
        <f t="shared" si="8"/>
        <v>0</v>
      </c>
      <c r="AK19" s="2">
        <v>2</v>
      </c>
      <c r="AL19" s="2">
        <v>2</v>
      </c>
      <c r="AM19">
        <f t="shared" si="9"/>
        <v>0</v>
      </c>
      <c r="AN19" s="16">
        <v>0</v>
      </c>
      <c r="AO19" s="2">
        <v>0</v>
      </c>
      <c r="AP19">
        <f t="shared" si="10"/>
        <v>0</v>
      </c>
      <c r="AQ19" s="2">
        <v>1</v>
      </c>
      <c r="AR19" s="2">
        <v>1</v>
      </c>
      <c r="AS19" s="2">
        <f t="shared" si="11"/>
        <v>0</v>
      </c>
      <c r="AT19" s="2">
        <v>1</v>
      </c>
      <c r="AU19" s="2">
        <v>1</v>
      </c>
      <c r="AV19">
        <f t="shared" si="12"/>
        <v>0</v>
      </c>
      <c r="AW19" s="2">
        <v>1</v>
      </c>
      <c r="AX19" s="2">
        <v>1</v>
      </c>
      <c r="AY19" s="2">
        <f t="shared" si="13"/>
        <v>0</v>
      </c>
      <c r="AZ19" s="2">
        <v>0</v>
      </c>
      <c r="BA19" s="2">
        <v>0</v>
      </c>
      <c r="BB19" s="14">
        <f t="shared" si="14"/>
        <v>0</v>
      </c>
      <c r="BC19" s="2">
        <v>3</v>
      </c>
      <c r="BD19" s="2">
        <v>3</v>
      </c>
      <c r="BE19" s="2">
        <f t="shared" si="15"/>
        <v>0</v>
      </c>
    </row>
    <row r="20" spans="1:57" x14ac:dyDescent="0.25">
      <c r="A20">
        <v>25</v>
      </c>
      <c r="B20" t="s">
        <v>9</v>
      </c>
      <c r="C20">
        <v>1.61</v>
      </c>
      <c r="D20">
        <v>66</v>
      </c>
      <c r="E20" t="s">
        <v>152</v>
      </c>
      <c r="F20" t="s">
        <v>27</v>
      </c>
      <c r="G20" t="s">
        <v>157</v>
      </c>
      <c r="H20">
        <v>0</v>
      </c>
      <c r="I20" s="21">
        <v>0.5</v>
      </c>
      <c r="J20" s="16">
        <v>1</v>
      </c>
      <c r="K20">
        <v>1</v>
      </c>
      <c r="L20" s="2">
        <f t="shared" si="0"/>
        <v>0</v>
      </c>
      <c r="M20" s="16">
        <v>0</v>
      </c>
      <c r="N20">
        <v>0</v>
      </c>
      <c r="O20" s="2">
        <f t="shared" si="1"/>
        <v>0</v>
      </c>
      <c r="P20" s="16">
        <v>0</v>
      </c>
      <c r="Q20">
        <v>0</v>
      </c>
      <c r="R20" s="2">
        <f t="shared" si="2"/>
        <v>0</v>
      </c>
      <c r="S20">
        <v>1</v>
      </c>
      <c r="T20">
        <v>1</v>
      </c>
      <c r="U20">
        <f t="shared" si="3"/>
        <v>0</v>
      </c>
      <c r="V20">
        <v>3</v>
      </c>
      <c r="W20">
        <v>3</v>
      </c>
      <c r="X20" s="2">
        <f t="shared" si="4"/>
        <v>0</v>
      </c>
      <c r="Y20" s="16">
        <v>5</v>
      </c>
      <c r="Z20" s="2">
        <v>5</v>
      </c>
      <c r="AA20" s="11">
        <f t="shared" si="5"/>
        <v>0</v>
      </c>
      <c r="AB20">
        <v>5</v>
      </c>
      <c r="AC20">
        <v>5</v>
      </c>
      <c r="AD20">
        <f t="shared" si="6"/>
        <v>0</v>
      </c>
      <c r="AE20" s="2">
        <v>2</v>
      </c>
      <c r="AF20" s="2">
        <v>2</v>
      </c>
      <c r="AG20" s="2">
        <f t="shared" si="7"/>
        <v>0</v>
      </c>
      <c r="AH20">
        <v>3</v>
      </c>
      <c r="AI20">
        <v>3</v>
      </c>
      <c r="AJ20">
        <f t="shared" si="8"/>
        <v>0</v>
      </c>
      <c r="AK20">
        <v>2</v>
      </c>
      <c r="AL20">
        <v>2</v>
      </c>
      <c r="AM20">
        <f t="shared" si="9"/>
        <v>0</v>
      </c>
      <c r="AN20" s="7">
        <v>2</v>
      </c>
      <c r="AO20">
        <v>2</v>
      </c>
      <c r="AP20">
        <f t="shared" si="10"/>
        <v>0</v>
      </c>
      <c r="AQ20">
        <v>1</v>
      </c>
      <c r="AR20">
        <v>1</v>
      </c>
      <c r="AS20" s="2">
        <f t="shared" si="11"/>
        <v>0</v>
      </c>
      <c r="AT20">
        <v>1</v>
      </c>
      <c r="AU20">
        <v>1</v>
      </c>
      <c r="AV20">
        <f t="shared" si="12"/>
        <v>0</v>
      </c>
      <c r="AW20">
        <v>0</v>
      </c>
      <c r="AX20">
        <v>0</v>
      </c>
      <c r="AY20" s="2">
        <f t="shared" si="13"/>
        <v>0</v>
      </c>
      <c r="AZ20">
        <v>1</v>
      </c>
      <c r="BA20">
        <v>1</v>
      </c>
      <c r="BB20" s="14">
        <f t="shared" si="14"/>
        <v>0</v>
      </c>
      <c r="BC20">
        <v>2</v>
      </c>
      <c r="BD20">
        <v>3</v>
      </c>
      <c r="BE20" s="24">
        <f t="shared" si="15"/>
        <v>1</v>
      </c>
    </row>
    <row r="21" spans="1:57" x14ac:dyDescent="0.25">
      <c r="A21">
        <v>26</v>
      </c>
      <c r="B21" t="s">
        <v>7</v>
      </c>
      <c r="C21">
        <v>1.42</v>
      </c>
      <c r="D21" s="2">
        <v>23</v>
      </c>
      <c r="E21" t="s">
        <v>150</v>
      </c>
      <c r="F21" t="s">
        <v>25</v>
      </c>
      <c r="G21" t="s">
        <v>157</v>
      </c>
      <c r="H21">
        <v>0</v>
      </c>
      <c r="I21" s="21">
        <v>0.75</v>
      </c>
      <c r="J21" s="16">
        <v>1</v>
      </c>
      <c r="K21" s="2">
        <v>1</v>
      </c>
      <c r="L21" s="2">
        <f t="shared" si="0"/>
        <v>0</v>
      </c>
      <c r="M21" s="16">
        <v>3</v>
      </c>
      <c r="N21">
        <v>3</v>
      </c>
      <c r="O21" s="2">
        <f t="shared" si="1"/>
        <v>0</v>
      </c>
      <c r="P21" s="16">
        <v>2</v>
      </c>
      <c r="Q21">
        <v>2</v>
      </c>
      <c r="R21" s="2">
        <f t="shared" si="2"/>
        <v>0</v>
      </c>
      <c r="S21" s="2">
        <v>2</v>
      </c>
      <c r="T21">
        <v>2</v>
      </c>
      <c r="U21">
        <f t="shared" si="3"/>
        <v>0</v>
      </c>
      <c r="V21" s="2">
        <v>3</v>
      </c>
      <c r="W21" s="2">
        <v>3</v>
      </c>
      <c r="X21" s="2">
        <f t="shared" si="4"/>
        <v>0</v>
      </c>
      <c r="Y21" s="16">
        <v>0</v>
      </c>
      <c r="Z21" s="2">
        <v>0</v>
      </c>
      <c r="AA21" s="11">
        <f t="shared" si="5"/>
        <v>0</v>
      </c>
      <c r="AB21" s="2">
        <v>5</v>
      </c>
      <c r="AC21" s="2">
        <v>5</v>
      </c>
      <c r="AD21">
        <f t="shared" si="6"/>
        <v>0</v>
      </c>
      <c r="AE21" s="2">
        <v>3</v>
      </c>
      <c r="AF21" s="2">
        <v>3</v>
      </c>
      <c r="AG21" s="2">
        <f t="shared" si="7"/>
        <v>0</v>
      </c>
      <c r="AH21" s="2">
        <v>4</v>
      </c>
      <c r="AI21" s="2">
        <v>4</v>
      </c>
      <c r="AJ21">
        <f t="shared" si="8"/>
        <v>0</v>
      </c>
      <c r="AK21" s="2">
        <v>2</v>
      </c>
      <c r="AL21" s="2">
        <v>2</v>
      </c>
      <c r="AM21">
        <f t="shared" si="9"/>
        <v>0</v>
      </c>
      <c r="AN21" s="16">
        <v>0</v>
      </c>
      <c r="AO21" s="2">
        <v>0</v>
      </c>
      <c r="AP21">
        <f t="shared" si="10"/>
        <v>0</v>
      </c>
      <c r="AQ21" s="2">
        <v>1</v>
      </c>
      <c r="AR21" s="2">
        <v>1</v>
      </c>
      <c r="AS21" s="2">
        <f t="shared" si="11"/>
        <v>0</v>
      </c>
      <c r="AT21" s="2">
        <v>1</v>
      </c>
      <c r="AU21" s="2">
        <v>1</v>
      </c>
      <c r="AV21">
        <f t="shared" si="12"/>
        <v>0</v>
      </c>
      <c r="AW21" s="2">
        <v>1</v>
      </c>
      <c r="AX21" s="2">
        <v>0</v>
      </c>
      <c r="AY21" s="24">
        <f t="shared" si="13"/>
        <v>-1</v>
      </c>
      <c r="AZ21" s="2">
        <v>1</v>
      </c>
      <c r="BA21" s="2">
        <v>1</v>
      </c>
      <c r="BB21" s="14">
        <f t="shared" si="14"/>
        <v>0</v>
      </c>
      <c r="BC21" s="2">
        <v>1</v>
      </c>
      <c r="BD21" s="2">
        <v>1</v>
      </c>
      <c r="BE21" s="2">
        <f t="shared" si="15"/>
        <v>0</v>
      </c>
    </row>
    <row r="22" spans="1:57" x14ac:dyDescent="0.25">
      <c r="A22">
        <v>27</v>
      </c>
      <c r="B22" t="s">
        <v>13</v>
      </c>
      <c r="C22">
        <v>-0.04</v>
      </c>
      <c r="D22" s="2">
        <v>14</v>
      </c>
      <c r="E22" t="s">
        <v>152</v>
      </c>
      <c r="F22" t="s">
        <v>25</v>
      </c>
      <c r="G22" t="s">
        <v>157</v>
      </c>
      <c r="H22">
        <v>0</v>
      </c>
      <c r="I22" s="21">
        <v>0.5</v>
      </c>
      <c r="J22" s="16">
        <v>0</v>
      </c>
      <c r="K22" s="2">
        <v>0</v>
      </c>
      <c r="L22" s="2">
        <f t="shared" si="0"/>
        <v>0</v>
      </c>
      <c r="M22" s="16">
        <v>1</v>
      </c>
      <c r="N22">
        <v>1</v>
      </c>
      <c r="O22" s="2">
        <f t="shared" si="1"/>
        <v>0</v>
      </c>
      <c r="P22" s="16">
        <v>0</v>
      </c>
      <c r="Q22">
        <v>0</v>
      </c>
      <c r="R22" s="2">
        <f t="shared" si="2"/>
        <v>0</v>
      </c>
      <c r="S22" s="2">
        <v>1</v>
      </c>
      <c r="T22">
        <v>1</v>
      </c>
      <c r="U22">
        <f t="shared" si="3"/>
        <v>0</v>
      </c>
      <c r="V22" s="2">
        <v>3</v>
      </c>
      <c r="W22" s="2">
        <v>3</v>
      </c>
      <c r="X22" s="2">
        <f t="shared" si="4"/>
        <v>0</v>
      </c>
      <c r="Y22" s="16">
        <v>4</v>
      </c>
      <c r="Z22" s="2">
        <v>4</v>
      </c>
      <c r="AA22" s="11">
        <f t="shared" si="5"/>
        <v>0</v>
      </c>
      <c r="AB22" s="2">
        <v>5</v>
      </c>
      <c r="AC22" s="2">
        <v>5</v>
      </c>
      <c r="AD22">
        <f t="shared" si="6"/>
        <v>0</v>
      </c>
      <c r="AE22" s="2">
        <v>2</v>
      </c>
      <c r="AF22" s="2">
        <v>2</v>
      </c>
      <c r="AG22" s="2">
        <f t="shared" si="7"/>
        <v>0</v>
      </c>
      <c r="AH22" s="2">
        <v>1</v>
      </c>
      <c r="AI22" s="2">
        <v>1</v>
      </c>
      <c r="AJ22">
        <f t="shared" si="8"/>
        <v>0</v>
      </c>
      <c r="AK22" s="2">
        <v>2</v>
      </c>
      <c r="AL22" s="2">
        <v>2</v>
      </c>
      <c r="AM22">
        <f t="shared" si="9"/>
        <v>0</v>
      </c>
      <c r="AN22" s="16">
        <v>1</v>
      </c>
      <c r="AO22" s="2">
        <v>1</v>
      </c>
      <c r="AP22">
        <f t="shared" si="10"/>
        <v>0</v>
      </c>
      <c r="AQ22" s="2">
        <v>2</v>
      </c>
      <c r="AR22" s="2">
        <v>2</v>
      </c>
      <c r="AS22" s="2">
        <f t="shared" si="11"/>
        <v>0</v>
      </c>
      <c r="AT22" s="2">
        <v>1</v>
      </c>
      <c r="AU22" s="2">
        <v>1</v>
      </c>
      <c r="AV22">
        <f t="shared" si="12"/>
        <v>0</v>
      </c>
      <c r="AW22" s="2">
        <v>2</v>
      </c>
      <c r="AX22" s="2">
        <v>2</v>
      </c>
      <c r="AY22" s="2">
        <f t="shared" si="13"/>
        <v>0</v>
      </c>
      <c r="AZ22" s="2">
        <v>0</v>
      </c>
      <c r="BA22" s="2">
        <v>0</v>
      </c>
      <c r="BB22" s="14">
        <f t="shared" si="14"/>
        <v>0</v>
      </c>
      <c r="BC22" s="2">
        <v>3</v>
      </c>
      <c r="BD22" s="2">
        <v>3</v>
      </c>
      <c r="BE22" s="2">
        <f t="shared" si="15"/>
        <v>0</v>
      </c>
    </row>
    <row r="23" spans="1:57" x14ac:dyDescent="0.25">
      <c r="A23">
        <v>29</v>
      </c>
      <c r="B23" t="s">
        <v>156</v>
      </c>
      <c r="C23">
        <v>1.47</v>
      </c>
      <c r="D23">
        <v>24</v>
      </c>
      <c r="E23" t="s">
        <v>153</v>
      </c>
      <c r="F23" t="s">
        <v>28</v>
      </c>
      <c r="G23" t="s">
        <v>158</v>
      </c>
      <c r="H23">
        <v>0</v>
      </c>
      <c r="I23" s="21">
        <v>0.5</v>
      </c>
      <c r="J23" s="16">
        <v>0</v>
      </c>
      <c r="K23">
        <v>0</v>
      </c>
      <c r="L23" s="2">
        <f t="shared" si="0"/>
        <v>0</v>
      </c>
      <c r="M23" s="16">
        <v>2</v>
      </c>
      <c r="N23">
        <v>2</v>
      </c>
      <c r="O23" s="2">
        <f t="shared" si="1"/>
        <v>0</v>
      </c>
      <c r="P23" s="16">
        <v>2</v>
      </c>
      <c r="Q23">
        <v>2</v>
      </c>
      <c r="R23" s="2">
        <f t="shared" si="2"/>
        <v>0</v>
      </c>
      <c r="S23">
        <v>2</v>
      </c>
      <c r="T23">
        <v>2</v>
      </c>
      <c r="U23">
        <f t="shared" si="3"/>
        <v>0</v>
      </c>
      <c r="V23">
        <v>1</v>
      </c>
      <c r="W23">
        <v>1</v>
      </c>
      <c r="X23" s="2">
        <f t="shared" si="4"/>
        <v>0</v>
      </c>
      <c r="Y23" s="16">
        <v>0</v>
      </c>
      <c r="Z23" s="2">
        <v>0</v>
      </c>
      <c r="AA23" s="11">
        <f t="shared" si="5"/>
        <v>0</v>
      </c>
      <c r="AB23">
        <v>4</v>
      </c>
      <c r="AC23">
        <v>4</v>
      </c>
      <c r="AD23">
        <f t="shared" si="6"/>
        <v>0</v>
      </c>
      <c r="AE23" s="2">
        <v>2</v>
      </c>
      <c r="AF23" s="2">
        <v>2</v>
      </c>
      <c r="AG23" s="2">
        <f t="shared" si="7"/>
        <v>0</v>
      </c>
      <c r="AH23">
        <v>4</v>
      </c>
      <c r="AI23">
        <v>4</v>
      </c>
      <c r="AJ23">
        <f t="shared" si="8"/>
        <v>0</v>
      </c>
      <c r="AK23">
        <v>0</v>
      </c>
      <c r="AL23">
        <v>0</v>
      </c>
      <c r="AM23">
        <f t="shared" si="9"/>
        <v>0</v>
      </c>
      <c r="AN23" s="7">
        <v>1</v>
      </c>
      <c r="AO23">
        <v>1</v>
      </c>
      <c r="AP23">
        <f t="shared" si="10"/>
        <v>0</v>
      </c>
      <c r="AQ23">
        <v>1</v>
      </c>
      <c r="AR23">
        <v>1</v>
      </c>
      <c r="AS23" s="2">
        <f t="shared" si="11"/>
        <v>0</v>
      </c>
      <c r="AT23">
        <v>2</v>
      </c>
      <c r="AU23">
        <v>2</v>
      </c>
      <c r="AV23">
        <f t="shared" si="12"/>
        <v>0</v>
      </c>
      <c r="AW23">
        <v>2</v>
      </c>
      <c r="AX23">
        <v>2</v>
      </c>
      <c r="AY23" s="2">
        <f t="shared" si="13"/>
        <v>0</v>
      </c>
      <c r="AZ23">
        <v>0</v>
      </c>
      <c r="BA23">
        <v>0</v>
      </c>
      <c r="BB23" s="14">
        <f t="shared" si="14"/>
        <v>0</v>
      </c>
      <c r="BC23">
        <v>2</v>
      </c>
      <c r="BD23">
        <v>2</v>
      </c>
      <c r="BE23" s="2">
        <f t="shared" si="15"/>
        <v>0</v>
      </c>
    </row>
    <row r="24" spans="1:57" x14ac:dyDescent="0.25">
      <c r="A24">
        <v>30</v>
      </c>
      <c r="B24" t="s">
        <v>9</v>
      </c>
      <c r="C24">
        <v>1.61</v>
      </c>
      <c r="D24" s="2">
        <v>117</v>
      </c>
      <c r="E24" t="s">
        <v>24</v>
      </c>
      <c r="F24" t="s">
        <v>31</v>
      </c>
      <c r="G24" t="s">
        <v>158</v>
      </c>
      <c r="H24">
        <v>0</v>
      </c>
      <c r="I24" s="21">
        <v>0.25</v>
      </c>
      <c r="J24" s="16">
        <v>0</v>
      </c>
      <c r="K24" s="2">
        <v>0</v>
      </c>
      <c r="L24" s="2">
        <f t="shared" si="0"/>
        <v>0</v>
      </c>
      <c r="M24" s="16">
        <v>0</v>
      </c>
      <c r="N24">
        <v>0</v>
      </c>
      <c r="O24" s="2">
        <f t="shared" si="1"/>
        <v>0</v>
      </c>
      <c r="P24" s="16">
        <v>0</v>
      </c>
      <c r="Q24">
        <v>0</v>
      </c>
      <c r="R24" s="2">
        <f t="shared" si="2"/>
        <v>0</v>
      </c>
      <c r="S24" s="2">
        <v>3</v>
      </c>
      <c r="T24">
        <v>3</v>
      </c>
      <c r="U24">
        <f t="shared" si="3"/>
        <v>0</v>
      </c>
      <c r="V24" s="2">
        <v>3</v>
      </c>
      <c r="W24" s="2">
        <v>3</v>
      </c>
      <c r="X24" s="2">
        <f t="shared" si="4"/>
        <v>0</v>
      </c>
      <c r="Y24" s="16">
        <v>2</v>
      </c>
      <c r="Z24" s="2">
        <v>2</v>
      </c>
      <c r="AA24" s="11">
        <f t="shared" si="5"/>
        <v>0</v>
      </c>
      <c r="AB24" s="2">
        <v>2</v>
      </c>
      <c r="AC24" s="2">
        <v>2</v>
      </c>
      <c r="AD24">
        <f t="shared" si="6"/>
        <v>0</v>
      </c>
      <c r="AE24" s="2">
        <v>1</v>
      </c>
      <c r="AF24" s="2">
        <v>0</v>
      </c>
      <c r="AG24" s="24">
        <f t="shared" si="7"/>
        <v>-1</v>
      </c>
      <c r="AH24" s="2">
        <v>3</v>
      </c>
      <c r="AI24" s="2">
        <v>1</v>
      </c>
      <c r="AJ24" s="25">
        <f t="shared" si="8"/>
        <v>-2</v>
      </c>
      <c r="AK24" s="2">
        <v>2</v>
      </c>
      <c r="AL24" s="2">
        <v>1</v>
      </c>
      <c r="AM24" s="25">
        <f t="shared" si="9"/>
        <v>-1</v>
      </c>
      <c r="AN24" s="16">
        <v>2</v>
      </c>
      <c r="AO24" s="2">
        <v>2</v>
      </c>
      <c r="AP24">
        <f t="shared" si="10"/>
        <v>0</v>
      </c>
      <c r="AQ24" s="2">
        <v>2</v>
      </c>
      <c r="AR24" s="2">
        <v>1</v>
      </c>
      <c r="AS24" s="24">
        <f t="shared" si="11"/>
        <v>-1</v>
      </c>
      <c r="AT24" s="2">
        <v>2</v>
      </c>
      <c r="AU24" s="2">
        <v>2</v>
      </c>
      <c r="AV24">
        <f t="shared" si="12"/>
        <v>0</v>
      </c>
      <c r="AW24" s="2">
        <v>2</v>
      </c>
      <c r="AX24" s="2">
        <v>2</v>
      </c>
      <c r="AY24" s="2">
        <f t="shared" si="13"/>
        <v>0</v>
      </c>
      <c r="AZ24" s="2">
        <v>1</v>
      </c>
      <c r="BA24" s="2">
        <v>1</v>
      </c>
      <c r="BB24" s="14">
        <f t="shared" si="14"/>
        <v>0</v>
      </c>
      <c r="BC24" s="2">
        <v>1</v>
      </c>
      <c r="BD24" s="2">
        <v>1</v>
      </c>
      <c r="BE24" s="2">
        <f t="shared" si="15"/>
        <v>0</v>
      </c>
    </row>
    <row r="25" spans="1:57" x14ac:dyDescent="0.25">
      <c r="A25">
        <v>31</v>
      </c>
      <c r="B25" t="s">
        <v>155</v>
      </c>
      <c r="C25">
        <v>0.44</v>
      </c>
      <c r="D25" s="2">
        <v>6</v>
      </c>
      <c r="E25" t="s">
        <v>153</v>
      </c>
      <c r="F25" t="s">
        <v>27</v>
      </c>
      <c r="G25" t="s">
        <v>157</v>
      </c>
      <c r="H25">
        <v>0</v>
      </c>
      <c r="I25" s="21">
        <v>0.25</v>
      </c>
      <c r="J25" s="16">
        <v>0</v>
      </c>
      <c r="K25" s="2">
        <v>0</v>
      </c>
      <c r="L25" s="2">
        <f t="shared" si="0"/>
        <v>0</v>
      </c>
      <c r="M25" s="16">
        <v>0</v>
      </c>
      <c r="N25">
        <v>0</v>
      </c>
      <c r="O25" s="2">
        <f t="shared" si="1"/>
        <v>0</v>
      </c>
      <c r="P25" s="16">
        <v>0</v>
      </c>
      <c r="Q25">
        <v>0</v>
      </c>
      <c r="R25" s="2">
        <f t="shared" si="2"/>
        <v>0</v>
      </c>
      <c r="S25" s="2">
        <v>3</v>
      </c>
      <c r="T25">
        <v>3</v>
      </c>
      <c r="U25">
        <f t="shared" si="3"/>
        <v>0</v>
      </c>
      <c r="V25" s="2">
        <v>2</v>
      </c>
      <c r="W25" s="2">
        <v>2</v>
      </c>
      <c r="X25" s="2">
        <f t="shared" si="4"/>
        <v>0</v>
      </c>
      <c r="Y25" s="16">
        <v>0</v>
      </c>
      <c r="Z25" s="2">
        <v>0</v>
      </c>
      <c r="AA25" s="11">
        <f t="shared" si="5"/>
        <v>0</v>
      </c>
      <c r="AB25" s="2">
        <v>3</v>
      </c>
      <c r="AC25" s="2">
        <v>3</v>
      </c>
      <c r="AD25">
        <f t="shared" si="6"/>
        <v>0</v>
      </c>
      <c r="AE25" s="2">
        <v>0</v>
      </c>
      <c r="AF25" s="2">
        <v>0</v>
      </c>
      <c r="AG25" s="2">
        <f t="shared" si="7"/>
        <v>0</v>
      </c>
      <c r="AH25" s="2">
        <v>4</v>
      </c>
      <c r="AI25" s="2">
        <v>4</v>
      </c>
      <c r="AJ25">
        <f t="shared" si="8"/>
        <v>0</v>
      </c>
      <c r="AK25" s="2">
        <v>0</v>
      </c>
      <c r="AL25" s="2">
        <v>0</v>
      </c>
      <c r="AM25">
        <f t="shared" si="9"/>
        <v>0</v>
      </c>
      <c r="AN25" s="16">
        <v>0</v>
      </c>
      <c r="AO25" s="2">
        <v>0</v>
      </c>
      <c r="AP25">
        <f t="shared" si="10"/>
        <v>0</v>
      </c>
      <c r="AQ25" s="2">
        <v>0</v>
      </c>
      <c r="AR25" s="2">
        <v>0</v>
      </c>
      <c r="AS25" s="2">
        <f t="shared" si="11"/>
        <v>0</v>
      </c>
      <c r="AT25" s="2">
        <v>1</v>
      </c>
      <c r="AU25" s="2">
        <v>1</v>
      </c>
      <c r="AV25">
        <f t="shared" si="12"/>
        <v>0</v>
      </c>
      <c r="AW25" s="2">
        <v>1</v>
      </c>
      <c r="AX25" s="2">
        <v>1</v>
      </c>
      <c r="AY25" s="2">
        <f t="shared" si="13"/>
        <v>0</v>
      </c>
      <c r="AZ25" s="2">
        <v>2</v>
      </c>
      <c r="BA25" s="2">
        <v>2</v>
      </c>
      <c r="BB25" s="14">
        <f t="shared" si="14"/>
        <v>0</v>
      </c>
      <c r="BC25" s="2">
        <v>0</v>
      </c>
      <c r="BD25" s="2">
        <v>0</v>
      </c>
      <c r="BE25" s="2">
        <f t="shared" si="15"/>
        <v>0</v>
      </c>
    </row>
    <row r="26" spans="1:57" x14ac:dyDescent="0.25">
      <c r="A26">
        <v>32</v>
      </c>
      <c r="B26" t="s">
        <v>156</v>
      </c>
      <c r="C26">
        <v>1.47</v>
      </c>
      <c r="D26" s="2">
        <v>46</v>
      </c>
      <c r="E26" t="s">
        <v>153</v>
      </c>
      <c r="F26" t="s">
        <v>28</v>
      </c>
      <c r="G26" t="s">
        <v>158</v>
      </c>
      <c r="H26">
        <v>0</v>
      </c>
      <c r="I26" s="21">
        <v>0</v>
      </c>
      <c r="J26" s="16">
        <v>0</v>
      </c>
      <c r="K26" s="2">
        <v>0</v>
      </c>
      <c r="L26" s="2">
        <f t="shared" si="0"/>
        <v>0</v>
      </c>
      <c r="M26" s="16">
        <v>0</v>
      </c>
      <c r="N26">
        <v>0</v>
      </c>
      <c r="O26" s="2">
        <f t="shared" si="1"/>
        <v>0</v>
      </c>
      <c r="P26" s="16">
        <v>0</v>
      </c>
      <c r="Q26">
        <v>0</v>
      </c>
      <c r="R26" s="2">
        <f t="shared" si="2"/>
        <v>0</v>
      </c>
      <c r="S26" s="2">
        <v>1</v>
      </c>
      <c r="T26">
        <v>1</v>
      </c>
      <c r="U26">
        <f t="shared" si="3"/>
        <v>0</v>
      </c>
      <c r="V26" s="2">
        <v>3</v>
      </c>
      <c r="W26" s="2">
        <v>3</v>
      </c>
      <c r="X26" s="2">
        <f t="shared" si="4"/>
        <v>0</v>
      </c>
      <c r="Y26" s="16">
        <v>0</v>
      </c>
      <c r="Z26" s="2">
        <v>0</v>
      </c>
      <c r="AA26" s="11">
        <f t="shared" si="5"/>
        <v>0</v>
      </c>
      <c r="AB26" s="2">
        <v>2</v>
      </c>
      <c r="AC26" s="2">
        <v>2</v>
      </c>
      <c r="AD26">
        <f t="shared" si="6"/>
        <v>0</v>
      </c>
      <c r="AE26" s="2">
        <v>2</v>
      </c>
      <c r="AF26" s="2">
        <v>3</v>
      </c>
      <c r="AG26" s="24">
        <f t="shared" si="7"/>
        <v>1</v>
      </c>
      <c r="AH26" s="2">
        <v>4</v>
      </c>
      <c r="AI26" s="2">
        <v>1</v>
      </c>
      <c r="AJ26" s="25">
        <f t="shared" si="8"/>
        <v>-3</v>
      </c>
      <c r="AK26" s="2">
        <v>2</v>
      </c>
      <c r="AL26" s="2">
        <v>2</v>
      </c>
      <c r="AM26">
        <f t="shared" si="9"/>
        <v>0</v>
      </c>
      <c r="AN26" s="16">
        <v>1</v>
      </c>
      <c r="AO26" s="2">
        <v>1</v>
      </c>
      <c r="AP26">
        <f t="shared" si="10"/>
        <v>0</v>
      </c>
      <c r="AQ26" s="2">
        <v>0</v>
      </c>
      <c r="AR26" s="2">
        <v>0</v>
      </c>
      <c r="AS26" s="2">
        <f t="shared" si="11"/>
        <v>0</v>
      </c>
      <c r="AT26" s="2">
        <v>1</v>
      </c>
      <c r="AU26" s="2">
        <v>1</v>
      </c>
      <c r="AV26">
        <f t="shared" si="12"/>
        <v>0</v>
      </c>
      <c r="AW26" s="2">
        <v>2</v>
      </c>
      <c r="AX26" s="2">
        <v>2</v>
      </c>
      <c r="AY26" s="2">
        <f t="shared" si="13"/>
        <v>0</v>
      </c>
      <c r="AZ26" s="2">
        <v>1</v>
      </c>
      <c r="BA26" s="2">
        <v>1</v>
      </c>
      <c r="BB26" s="14">
        <f t="shared" si="14"/>
        <v>0</v>
      </c>
      <c r="BC26" s="2">
        <v>2</v>
      </c>
      <c r="BD26">
        <v>1</v>
      </c>
      <c r="BE26" s="24">
        <f t="shared" si="15"/>
        <v>-1</v>
      </c>
    </row>
    <row r="27" spans="1:57" x14ac:dyDescent="0.25">
      <c r="A27">
        <v>33</v>
      </c>
      <c r="B27" t="s">
        <v>155</v>
      </c>
      <c r="C27">
        <v>0.44</v>
      </c>
      <c r="D27" s="2">
        <v>12</v>
      </c>
      <c r="E27" t="s">
        <v>33</v>
      </c>
      <c r="F27" t="s">
        <v>25</v>
      </c>
      <c r="G27" t="s">
        <v>157</v>
      </c>
      <c r="H27">
        <v>0</v>
      </c>
      <c r="I27" s="21">
        <v>0</v>
      </c>
      <c r="J27" s="16">
        <v>0</v>
      </c>
      <c r="K27" s="2">
        <v>0</v>
      </c>
      <c r="L27" s="2">
        <f t="shared" si="0"/>
        <v>0</v>
      </c>
      <c r="M27" s="16">
        <v>2</v>
      </c>
      <c r="N27">
        <v>2</v>
      </c>
      <c r="O27" s="2">
        <f t="shared" si="1"/>
        <v>0</v>
      </c>
      <c r="P27" s="16">
        <v>2</v>
      </c>
      <c r="Q27">
        <v>2</v>
      </c>
      <c r="R27" s="2">
        <f t="shared" si="2"/>
        <v>0</v>
      </c>
      <c r="S27" s="2">
        <v>1</v>
      </c>
      <c r="T27">
        <v>1</v>
      </c>
      <c r="U27">
        <f t="shared" si="3"/>
        <v>0</v>
      </c>
      <c r="V27" s="2">
        <v>4</v>
      </c>
      <c r="W27" s="2">
        <v>4</v>
      </c>
      <c r="X27" s="2">
        <f t="shared" si="4"/>
        <v>0</v>
      </c>
      <c r="Y27" s="16">
        <v>1</v>
      </c>
      <c r="Z27" s="2">
        <v>1</v>
      </c>
      <c r="AA27" s="11">
        <f t="shared" si="5"/>
        <v>0</v>
      </c>
      <c r="AB27" s="2">
        <v>3</v>
      </c>
      <c r="AC27" s="2">
        <v>3</v>
      </c>
      <c r="AD27">
        <f t="shared" si="6"/>
        <v>0</v>
      </c>
      <c r="AE27" s="2">
        <v>0</v>
      </c>
      <c r="AF27" s="2">
        <v>0</v>
      </c>
      <c r="AG27" s="2">
        <f t="shared" si="7"/>
        <v>0</v>
      </c>
      <c r="AH27" s="2">
        <v>1</v>
      </c>
      <c r="AI27" s="2">
        <v>1</v>
      </c>
      <c r="AJ27">
        <f t="shared" si="8"/>
        <v>0</v>
      </c>
      <c r="AK27" s="2">
        <v>2</v>
      </c>
      <c r="AL27" s="2">
        <v>2</v>
      </c>
      <c r="AM27">
        <f t="shared" si="9"/>
        <v>0</v>
      </c>
      <c r="AN27" s="16">
        <v>2</v>
      </c>
      <c r="AO27" s="2">
        <v>2</v>
      </c>
      <c r="AP27">
        <f t="shared" si="10"/>
        <v>0</v>
      </c>
      <c r="AQ27" s="2">
        <v>3</v>
      </c>
      <c r="AR27" s="2">
        <v>3</v>
      </c>
      <c r="AS27" s="2">
        <f t="shared" si="11"/>
        <v>0</v>
      </c>
      <c r="AT27" s="2">
        <v>3</v>
      </c>
      <c r="AU27" s="2">
        <v>3</v>
      </c>
      <c r="AV27">
        <f t="shared" si="12"/>
        <v>0</v>
      </c>
      <c r="AW27" s="2">
        <v>2</v>
      </c>
      <c r="AX27" s="2">
        <v>2</v>
      </c>
      <c r="AY27" s="2">
        <f t="shared" si="13"/>
        <v>0</v>
      </c>
      <c r="AZ27" s="2">
        <v>0</v>
      </c>
      <c r="BA27" s="2">
        <v>0</v>
      </c>
      <c r="BB27" s="14">
        <f t="shared" si="14"/>
        <v>0</v>
      </c>
      <c r="BC27" s="2">
        <v>3</v>
      </c>
      <c r="BD27" s="2">
        <v>3</v>
      </c>
      <c r="BE27" s="2">
        <f t="shared" si="15"/>
        <v>0</v>
      </c>
    </row>
    <row r="28" spans="1:57" x14ac:dyDescent="0.25">
      <c r="A28">
        <v>34</v>
      </c>
      <c r="B28" t="s">
        <v>9</v>
      </c>
      <c r="C28">
        <v>1.61</v>
      </c>
      <c r="D28" s="2">
        <v>1</v>
      </c>
      <c r="E28" t="s">
        <v>24</v>
      </c>
      <c r="F28" t="s">
        <v>28</v>
      </c>
      <c r="G28" t="s">
        <v>157</v>
      </c>
      <c r="H28">
        <v>0</v>
      </c>
      <c r="I28" s="21">
        <v>0</v>
      </c>
      <c r="J28" s="16">
        <v>0</v>
      </c>
      <c r="K28" s="2">
        <v>0</v>
      </c>
      <c r="L28" s="2">
        <f t="shared" si="0"/>
        <v>0</v>
      </c>
      <c r="M28" s="16">
        <v>0</v>
      </c>
      <c r="N28">
        <v>0</v>
      </c>
      <c r="O28" s="2">
        <f t="shared" si="1"/>
        <v>0</v>
      </c>
      <c r="P28" s="16">
        <v>0</v>
      </c>
      <c r="Q28">
        <v>0</v>
      </c>
      <c r="R28" s="2">
        <f t="shared" si="2"/>
        <v>0</v>
      </c>
      <c r="S28" s="2">
        <v>1</v>
      </c>
      <c r="T28">
        <v>1</v>
      </c>
      <c r="U28">
        <f t="shared" si="3"/>
        <v>0</v>
      </c>
      <c r="V28" s="2">
        <v>2</v>
      </c>
      <c r="W28" s="2">
        <v>2</v>
      </c>
      <c r="X28" s="2">
        <f t="shared" si="4"/>
        <v>0</v>
      </c>
      <c r="Y28" s="16">
        <v>1</v>
      </c>
      <c r="Z28" s="2">
        <v>1</v>
      </c>
      <c r="AA28" s="11">
        <f t="shared" si="5"/>
        <v>0</v>
      </c>
      <c r="AB28" s="2">
        <v>5</v>
      </c>
      <c r="AC28" s="2">
        <v>5</v>
      </c>
      <c r="AD28">
        <f t="shared" si="6"/>
        <v>0</v>
      </c>
      <c r="AE28" s="2">
        <v>1</v>
      </c>
      <c r="AF28" s="2">
        <v>1</v>
      </c>
      <c r="AG28" s="2">
        <f t="shared" si="7"/>
        <v>0</v>
      </c>
      <c r="AH28" s="2">
        <v>4</v>
      </c>
      <c r="AI28" s="2">
        <v>4</v>
      </c>
      <c r="AJ28">
        <f t="shared" si="8"/>
        <v>0</v>
      </c>
      <c r="AK28" s="2">
        <v>0</v>
      </c>
      <c r="AL28" s="2">
        <v>0</v>
      </c>
      <c r="AM28">
        <f t="shared" si="9"/>
        <v>0</v>
      </c>
      <c r="AN28" s="16">
        <v>0</v>
      </c>
      <c r="AO28" s="2">
        <v>0</v>
      </c>
      <c r="AP28">
        <f t="shared" si="10"/>
        <v>0</v>
      </c>
      <c r="AQ28" s="2">
        <v>0</v>
      </c>
      <c r="AR28" s="2">
        <v>0</v>
      </c>
      <c r="AS28" s="2">
        <f t="shared" si="11"/>
        <v>0</v>
      </c>
      <c r="AT28" s="2">
        <v>1</v>
      </c>
      <c r="AU28" s="2">
        <v>1</v>
      </c>
      <c r="AV28">
        <f t="shared" si="12"/>
        <v>0</v>
      </c>
      <c r="AW28" s="2">
        <v>2</v>
      </c>
      <c r="AX28" s="2">
        <v>2</v>
      </c>
      <c r="AY28" s="2">
        <f t="shared" si="13"/>
        <v>0</v>
      </c>
      <c r="AZ28" s="2">
        <v>0</v>
      </c>
      <c r="BA28" s="2">
        <v>0</v>
      </c>
      <c r="BB28" s="14">
        <f t="shared" si="14"/>
        <v>0</v>
      </c>
      <c r="BC28" s="2">
        <v>3</v>
      </c>
      <c r="BD28" s="2">
        <v>3</v>
      </c>
      <c r="BE28" s="2">
        <f t="shared" si="15"/>
        <v>0</v>
      </c>
    </row>
    <row r="29" spans="1:57" x14ac:dyDescent="0.25">
      <c r="A29">
        <v>36</v>
      </c>
      <c r="B29" t="s">
        <v>9</v>
      </c>
      <c r="C29">
        <v>1.61</v>
      </c>
      <c r="D29">
        <v>146</v>
      </c>
      <c r="E29" t="s">
        <v>24</v>
      </c>
      <c r="F29" t="s">
        <v>28</v>
      </c>
      <c r="G29" t="s">
        <v>157</v>
      </c>
      <c r="H29">
        <v>1</v>
      </c>
      <c r="I29" s="21">
        <v>1</v>
      </c>
      <c r="J29" s="16">
        <v>1</v>
      </c>
      <c r="K29">
        <v>1</v>
      </c>
      <c r="L29" s="2">
        <f t="shared" si="0"/>
        <v>0</v>
      </c>
      <c r="M29" s="16">
        <v>0</v>
      </c>
      <c r="N29">
        <v>0</v>
      </c>
      <c r="O29" s="2">
        <f t="shared" si="1"/>
        <v>0</v>
      </c>
      <c r="P29" s="16">
        <v>0</v>
      </c>
      <c r="Q29">
        <v>0</v>
      </c>
      <c r="R29" s="2">
        <f t="shared" si="2"/>
        <v>0</v>
      </c>
      <c r="S29">
        <v>2</v>
      </c>
      <c r="T29">
        <v>2</v>
      </c>
      <c r="U29">
        <f t="shared" si="3"/>
        <v>0</v>
      </c>
      <c r="V29">
        <v>1</v>
      </c>
      <c r="W29">
        <v>1</v>
      </c>
      <c r="X29" s="2">
        <f t="shared" si="4"/>
        <v>0</v>
      </c>
      <c r="Y29" s="16">
        <v>1</v>
      </c>
      <c r="Z29" s="2">
        <v>1</v>
      </c>
      <c r="AA29" s="11">
        <f t="shared" si="5"/>
        <v>0</v>
      </c>
      <c r="AB29">
        <v>2</v>
      </c>
      <c r="AC29">
        <v>2</v>
      </c>
      <c r="AD29">
        <f t="shared" si="6"/>
        <v>0</v>
      </c>
      <c r="AE29" s="2">
        <v>2</v>
      </c>
      <c r="AF29" s="2">
        <v>2</v>
      </c>
      <c r="AG29" s="2">
        <f t="shared" si="7"/>
        <v>0</v>
      </c>
      <c r="AH29">
        <v>4</v>
      </c>
      <c r="AI29">
        <v>4</v>
      </c>
      <c r="AJ29">
        <f t="shared" si="8"/>
        <v>0</v>
      </c>
      <c r="AK29">
        <v>0</v>
      </c>
      <c r="AL29">
        <v>0</v>
      </c>
      <c r="AM29">
        <f t="shared" si="9"/>
        <v>0</v>
      </c>
      <c r="AN29" s="7">
        <v>0</v>
      </c>
      <c r="AO29">
        <v>0</v>
      </c>
      <c r="AP29">
        <f t="shared" si="10"/>
        <v>0</v>
      </c>
      <c r="AQ29">
        <v>0</v>
      </c>
      <c r="AR29">
        <v>0</v>
      </c>
      <c r="AS29" s="2">
        <f t="shared" si="11"/>
        <v>0</v>
      </c>
      <c r="AT29">
        <v>1</v>
      </c>
      <c r="AU29">
        <v>1</v>
      </c>
      <c r="AV29">
        <f t="shared" si="12"/>
        <v>0</v>
      </c>
      <c r="AW29">
        <v>2</v>
      </c>
      <c r="AX29">
        <v>2</v>
      </c>
      <c r="AY29" s="2">
        <f t="shared" si="13"/>
        <v>0</v>
      </c>
      <c r="AZ29">
        <v>1</v>
      </c>
      <c r="BA29">
        <v>1</v>
      </c>
      <c r="BB29" s="14">
        <f t="shared" si="14"/>
        <v>0</v>
      </c>
      <c r="BC29">
        <v>3</v>
      </c>
      <c r="BD29">
        <v>3</v>
      </c>
      <c r="BE29" s="2">
        <f t="shared" si="15"/>
        <v>0</v>
      </c>
    </row>
    <row r="30" spans="1:57" x14ac:dyDescent="0.25">
      <c r="A30">
        <v>37</v>
      </c>
      <c r="B30" t="s">
        <v>155</v>
      </c>
      <c r="C30">
        <v>0.44</v>
      </c>
      <c r="D30" s="2">
        <v>12</v>
      </c>
      <c r="E30" t="s">
        <v>153</v>
      </c>
      <c r="F30" t="s">
        <v>26</v>
      </c>
      <c r="G30" t="s">
        <v>157</v>
      </c>
      <c r="H30">
        <v>0</v>
      </c>
      <c r="I30" s="21">
        <v>0</v>
      </c>
      <c r="J30" s="16">
        <v>0</v>
      </c>
      <c r="K30" s="2">
        <v>0</v>
      </c>
      <c r="L30" s="2">
        <f t="shared" si="0"/>
        <v>0</v>
      </c>
      <c r="M30" s="16">
        <v>2</v>
      </c>
      <c r="N30">
        <v>2</v>
      </c>
      <c r="O30" s="2">
        <f t="shared" si="1"/>
        <v>0</v>
      </c>
      <c r="P30" s="16">
        <v>2</v>
      </c>
      <c r="Q30">
        <v>2</v>
      </c>
      <c r="R30" s="2">
        <f t="shared" si="2"/>
        <v>0</v>
      </c>
      <c r="S30" s="2">
        <v>3</v>
      </c>
      <c r="T30">
        <v>3</v>
      </c>
      <c r="U30">
        <f t="shared" si="3"/>
        <v>0</v>
      </c>
      <c r="V30" s="2">
        <v>3</v>
      </c>
      <c r="W30" s="2">
        <v>3</v>
      </c>
      <c r="X30" s="2">
        <f t="shared" si="4"/>
        <v>0</v>
      </c>
      <c r="Y30" s="16">
        <v>4</v>
      </c>
      <c r="Z30" s="2">
        <v>4</v>
      </c>
      <c r="AA30" s="11">
        <f t="shared" si="5"/>
        <v>0</v>
      </c>
      <c r="AB30" s="2">
        <v>5</v>
      </c>
      <c r="AC30" s="2">
        <v>5</v>
      </c>
      <c r="AD30">
        <f t="shared" si="6"/>
        <v>0</v>
      </c>
      <c r="AE30" s="2">
        <v>2</v>
      </c>
      <c r="AF30" s="2">
        <v>2</v>
      </c>
      <c r="AG30" s="2">
        <f t="shared" si="7"/>
        <v>0</v>
      </c>
      <c r="AH30" s="2">
        <v>4</v>
      </c>
      <c r="AI30" s="2">
        <v>4</v>
      </c>
      <c r="AJ30">
        <f t="shared" si="8"/>
        <v>0</v>
      </c>
      <c r="AK30" s="2">
        <v>0</v>
      </c>
      <c r="AL30" s="2">
        <v>0</v>
      </c>
      <c r="AM30">
        <f t="shared" si="9"/>
        <v>0</v>
      </c>
      <c r="AN30" s="16">
        <v>2</v>
      </c>
      <c r="AO30" s="2">
        <v>2</v>
      </c>
      <c r="AP30">
        <f t="shared" si="10"/>
        <v>0</v>
      </c>
      <c r="AQ30" s="2">
        <v>2</v>
      </c>
      <c r="AR30" s="2">
        <v>2</v>
      </c>
      <c r="AS30" s="2">
        <f t="shared" si="11"/>
        <v>0</v>
      </c>
      <c r="AT30" s="2">
        <v>2</v>
      </c>
      <c r="AU30" s="2">
        <v>2</v>
      </c>
      <c r="AV30">
        <f t="shared" si="12"/>
        <v>0</v>
      </c>
      <c r="AW30" s="2">
        <v>2</v>
      </c>
      <c r="AX30" s="2">
        <v>2</v>
      </c>
      <c r="AY30" s="2">
        <f t="shared" si="13"/>
        <v>0</v>
      </c>
      <c r="AZ30" s="2">
        <v>0</v>
      </c>
      <c r="BA30" s="2">
        <v>0</v>
      </c>
      <c r="BB30" s="14">
        <f t="shared" si="14"/>
        <v>0</v>
      </c>
      <c r="BC30" s="2">
        <v>3</v>
      </c>
      <c r="BD30" s="2">
        <v>3</v>
      </c>
      <c r="BE30" s="2">
        <f t="shared" si="15"/>
        <v>0</v>
      </c>
    </row>
    <row r="31" spans="1:57" x14ac:dyDescent="0.25">
      <c r="A31">
        <v>38</v>
      </c>
      <c r="B31" t="s">
        <v>155</v>
      </c>
      <c r="C31">
        <v>0.44</v>
      </c>
      <c r="D31" s="2">
        <v>14</v>
      </c>
      <c r="E31" t="s">
        <v>33</v>
      </c>
      <c r="F31" t="s">
        <v>25</v>
      </c>
      <c r="G31" t="s">
        <v>157</v>
      </c>
      <c r="H31">
        <v>0</v>
      </c>
      <c r="I31" s="21">
        <v>0.75</v>
      </c>
      <c r="J31" s="16">
        <v>0</v>
      </c>
      <c r="K31" s="2">
        <v>0</v>
      </c>
      <c r="L31" s="2">
        <f t="shared" si="0"/>
        <v>0</v>
      </c>
      <c r="M31" s="16">
        <v>3</v>
      </c>
      <c r="N31">
        <v>3</v>
      </c>
      <c r="O31" s="2">
        <f t="shared" si="1"/>
        <v>0</v>
      </c>
      <c r="P31" s="16">
        <v>3</v>
      </c>
      <c r="Q31">
        <v>3</v>
      </c>
      <c r="R31" s="2">
        <f t="shared" si="2"/>
        <v>0</v>
      </c>
      <c r="S31" s="2">
        <v>1</v>
      </c>
      <c r="T31">
        <v>1</v>
      </c>
      <c r="U31">
        <f t="shared" si="3"/>
        <v>0</v>
      </c>
      <c r="V31" s="2">
        <v>2</v>
      </c>
      <c r="W31" s="2">
        <v>1</v>
      </c>
      <c r="X31" s="24">
        <f t="shared" si="4"/>
        <v>-1</v>
      </c>
      <c r="Y31" s="16">
        <v>1</v>
      </c>
      <c r="Z31" s="2">
        <v>1</v>
      </c>
      <c r="AA31" s="11">
        <f t="shared" si="5"/>
        <v>0</v>
      </c>
      <c r="AB31" s="2">
        <v>5</v>
      </c>
      <c r="AC31" s="2">
        <v>5</v>
      </c>
      <c r="AD31">
        <f t="shared" si="6"/>
        <v>0</v>
      </c>
      <c r="AE31" s="2">
        <v>2</v>
      </c>
      <c r="AF31" s="2">
        <v>2</v>
      </c>
      <c r="AG31" s="2">
        <f t="shared" si="7"/>
        <v>0</v>
      </c>
      <c r="AH31" s="2">
        <v>3</v>
      </c>
      <c r="AI31" s="2">
        <v>3</v>
      </c>
      <c r="AJ31">
        <f t="shared" si="8"/>
        <v>0</v>
      </c>
      <c r="AK31" s="2">
        <v>0</v>
      </c>
      <c r="AL31" s="2">
        <v>0</v>
      </c>
      <c r="AM31">
        <f t="shared" si="9"/>
        <v>0</v>
      </c>
      <c r="AN31" s="16">
        <v>1</v>
      </c>
      <c r="AO31" s="2">
        <v>1</v>
      </c>
      <c r="AP31">
        <f t="shared" si="10"/>
        <v>0</v>
      </c>
      <c r="AQ31" s="2">
        <v>1</v>
      </c>
      <c r="AR31" s="2">
        <v>1</v>
      </c>
      <c r="AS31" s="2">
        <f t="shared" si="11"/>
        <v>0</v>
      </c>
      <c r="AT31" s="2">
        <v>1</v>
      </c>
      <c r="AU31" s="2">
        <v>1</v>
      </c>
      <c r="AV31">
        <f t="shared" si="12"/>
        <v>0</v>
      </c>
      <c r="AW31" s="2">
        <v>2</v>
      </c>
      <c r="AX31" s="2">
        <v>2</v>
      </c>
      <c r="AY31" s="2">
        <f t="shared" si="13"/>
        <v>0</v>
      </c>
      <c r="AZ31" s="2">
        <v>3</v>
      </c>
      <c r="BA31" s="2">
        <v>3</v>
      </c>
      <c r="BB31" s="14">
        <f t="shared" si="14"/>
        <v>0</v>
      </c>
      <c r="BC31" s="2">
        <v>0</v>
      </c>
      <c r="BD31" s="2">
        <v>0</v>
      </c>
      <c r="BE31" s="2">
        <f t="shared" si="15"/>
        <v>0</v>
      </c>
    </row>
    <row r="32" spans="1:57" x14ac:dyDescent="0.25">
      <c r="A32">
        <v>40</v>
      </c>
      <c r="B32" t="s">
        <v>155</v>
      </c>
      <c r="C32">
        <v>0.44</v>
      </c>
      <c r="D32" s="2">
        <v>6</v>
      </c>
      <c r="E32" t="s">
        <v>152</v>
      </c>
      <c r="F32" t="s">
        <v>25</v>
      </c>
      <c r="G32" t="s">
        <v>157</v>
      </c>
      <c r="H32">
        <v>0</v>
      </c>
      <c r="I32" s="21">
        <v>0.75</v>
      </c>
      <c r="J32" s="16">
        <v>0</v>
      </c>
      <c r="K32" s="2">
        <v>0</v>
      </c>
      <c r="L32" s="2">
        <f t="shared" si="0"/>
        <v>0</v>
      </c>
      <c r="M32" s="16">
        <v>2</v>
      </c>
      <c r="N32">
        <v>2</v>
      </c>
      <c r="O32" s="2">
        <f t="shared" si="1"/>
        <v>0</v>
      </c>
      <c r="P32" s="16">
        <v>0</v>
      </c>
      <c r="Q32" s="2">
        <v>2</v>
      </c>
      <c r="R32" s="24">
        <f t="shared" si="2"/>
        <v>2</v>
      </c>
      <c r="S32" s="2">
        <v>1</v>
      </c>
      <c r="T32">
        <v>1</v>
      </c>
      <c r="U32">
        <f t="shared" si="3"/>
        <v>0</v>
      </c>
      <c r="V32" s="2">
        <v>1</v>
      </c>
      <c r="W32" s="2">
        <v>2</v>
      </c>
      <c r="X32" s="24">
        <f t="shared" si="4"/>
        <v>1</v>
      </c>
      <c r="Y32" s="16">
        <v>0</v>
      </c>
      <c r="Z32" s="2">
        <v>0</v>
      </c>
      <c r="AA32" s="11">
        <f t="shared" si="5"/>
        <v>0</v>
      </c>
      <c r="AB32" s="2">
        <v>3</v>
      </c>
      <c r="AC32" s="2">
        <v>3</v>
      </c>
      <c r="AD32">
        <f t="shared" si="6"/>
        <v>0</v>
      </c>
      <c r="AE32" s="2">
        <v>1</v>
      </c>
      <c r="AF32" s="2">
        <v>1</v>
      </c>
      <c r="AG32" s="2">
        <f t="shared" si="7"/>
        <v>0</v>
      </c>
      <c r="AH32" s="2">
        <v>4</v>
      </c>
      <c r="AI32" s="2">
        <v>4</v>
      </c>
      <c r="AJ32">
        <f t="shared" si="8"/>
        <v>0</v>
      </c>
      <c r="AK32" s="2">
        <v>1</v>
      </c>
      <c r="AL32" s="2">
        <v>1</v>
      </c>
      <c r="AM32">
        <f t="shared" si="9"/>
        <v>0</v>
      </c>
      <c r="AN32" s="16">
        <v>0</v>
      </c>
      <c r="AO32" s="2">
        <v>0</v>
      </c>
      <c r="AP32">
        <f t="shared" si="10"/>
        <v>0</v>
      </c>
      <c r="AQ32" s="2">
        <v>0</v>
      </c>
      <c r="AR32" s="2">
        <v>0</v>
      </c>
      <c r="AS32" s="2">
        <f t="shared" si="11"/>
        <v>0</v>
      </c>
      <c r="AT32" s="2">
        <v>1</v>
      </c>
      <c r="AU32" s="2">
        <v>1</v>
      </c>
      <c r="AV32">
        <f t="shared" si="12"/>
        <v>0</v>
      </c>
      <c r="AW32" s="2">
        <v>2</v>
      </c>
      <c r="AX32" s="2">
        <v>2</v>
      </c>
      <c r="AY32" s="2">
        <f t="shared" si="13"/>
        <v>0</v>
      </c>
      <c r="AZ32" s="2">
        <v>0</v>
      </c>
      <c r="BA32" s="2">
        <v>0</v>
      </c>
      <c r="BB32" s="14">
        <f t="shared" si="14"/>
        <v>0</v>
      </c>
      <c r="BC32" s="2">
        <v>0</v>
      </c>
      <c r="BD32" s="2">
        <v>0</v>
      </c>
      <c r="BE32" s="2">
        <f t="shared" si="15"/>
        <v>0</v>
      </c>
    </row>
    <row r="33" spans="1:57" x14ac:dyDescent="0.25">
      <c r="A33">
        <v>41</v>
      </c>
      <c r="B33" t="s">
        <v>9</v>
      </c>
      <c r="C33">
        <v>1.61</v>
      </c>
      <c r="D33" s="2">
        <v>109</v>
      </c>
      <c r="E33" t="s">
        <v>24</v>
      </c>
      <c r="F33" t="s">
        <v>32</v>
      </c>
      <c r="G33" t="s">
        <v>158</v>
      </c>
      <c r="H33">
        <v>0</v>
      </c>
      <c r="I33" s="21">
        <v>0.25</v>
      </c>
      <c r="J33" s="16">
        <v>2</v>
      </c>
      <c r="K33" s="2">
        <v>2</v>
      </c>
      <c r="L33" s="2">
        <f t="shared" si="0"/>
        <v>0</v>
      </c>
      <c r="M33" s="16">
        <v>0</v>
      </c>
      <c r="N33">
        <v>0</v>
      </c>
      <c r="O33" s="2">
        <f t="shared" si="1"/>
        <v>0</v>
      </c>
      <c r="P33" s="16">
        <v>0</v>
      </c>
      <c r="Q33">
        <v>0</v>
      </c>
      <c r="R33" s="2">
        <f t="shared" si="2"/>
        <v>0</v>
      </c>
      <c r="S33" s="2">
        <v>2</v>
      </c>
      <c r="T33">
        <v>2</v>
      </c>
      <c r="U33">
        <f t="shared" si="3"/>
        <v>0</v>
      </c>
      <c r="V33" s="2">
        <v>1</v>
      </c>
      <c r="W33" s="2">
        <v>2</v>
      </c>
      <c r="X33" s="24">
        <f t="shared" si="4"/>
        <v>1</v>
      </c>
      <c r="Y33" s="16">
        <v>0</v>
      </c>
      <c r="Z33" s="2">
        <v>0</v>
      </c>
      <c r="AA33" s="11">
        <f t="shared" si="5"/>
        <v>0</v>
      </c>
      <c r="AB33" s="2">
        <v>1</v>
      </c>
      <c r="AC33" s="2">
        <v>1</v>
      </c>
      <c r="AD33">
        <f t="shared" si="6"/>
        <v>0</v>
      </c>
      <c r="AE33" s="2">
        <v>1</v>
      </c>
      <c r="AF33" s="2">
        <v>1</v>
      </c>
      <c r="AG33" s="2">
        <f t="shared" si="7"/>
        <v>0</v>
      </c>
      <c r="AH33" s="2">
        <v>4</v>
      </c>
      <c r="AI33" s="2">
        <v>4</v>
      </c>
      <c r="AJ33">
        <f t="shared" si="8"/>
        <v>0</v>
      </c>
      <c r="AK33" s="2">
        <v>0</v>
      </c>
      <c r="AL33" s="2">
        <v>0</v>
      </c>
      <c r="AM33">
        <f t="shared" si="9"/>
        <v>0</v>
      </c>
      <c r="AN33" s="16">
        <v>0</v>
      </c>
      <c r="AO33" s="2">
        <v>0</v>
      </c>
      <c r="AP33">
        <f t="shared" si="10"/>
        <v>0</v>
      </c>
      <c r="AQ33" s="2">
        <v>0</v>
      </c>
      <c r="AR33" s="2">
        <v>0</v>
      </c>
      <c r="AS33" s="2">
        <f t="shared" si="11"/>
        <v>0</v>
      </c>
      <c r="AT33" s="2">
        <v>1</v>
      </c>
      <c r="AU33" s="2">
        <v>1</v>
      </c>
      <c r="AV33">
        <f t="shared" si="12"/>
        <v>0</v>
      </c>
      <c r="AW33" s="2">
        <v>0</v>
      </c>
      <c r="AX33" s="2">
        <v>0</v>
      </c>
      <c r="AY33" s="2">
        <f t="shared" si="13"/>
        <v>0</v>
      </c>
      <c r="AZ33" s="2">
        <v>0</v>
      </c>
      <c r="BA33" s="2">
        <v>0</v>
      </c>
      <c r="BB33" s="14">
        <f t="shared" si="14"/>
        <v>0</v>
      </c>
      <c r="BC33" s="2">
        <v>3</v>
      </c>
      <c r="BD33" s="2">
        <v>3</v>
      </c>
      <c r="BE33" s="2">
        <f t="shared" si="15"/>
        <v>0</v>
      </c>
    </row>
    <row r="34" spans="1:57" x14ac:dyDescent="0.25">
      <c r="A34">
        <v>42</v>
      </c>
      <c r="B34" t="s">
        <v>9</v>
      </c>
      <c r="C34">
        <v>1.61</v>
      </c>
      <c r="D34" s="2">
        <v>6</v>
      </c>
      <c r="E34" t="s">
        <v>24</v>
      </c>
      <c r="F34" t="s">
        <v>28</v>
      </c>
      <c r="G34" t="s">
        <v>157</v>
      </c>
      <c r="H34">
        <v>0</v>
      </c>
      <c r="I34" s="21">
        <v>0.25</v>
      </c>
      <c r="J34" s="16">
        <v>1</v>
      </c>
      <c r="K34" s="2">
        <v>1</v>
      </c>
      <c r="L34" s="2">
        <f t="shared" si="0"/>
        <v>0</v>
      </c>
      <c r="M34" s="16">
        <v>1</v>
      </c>
      <c r="N34">
        <v>1</v>
      </c>
      <c r="O34" s="2">
        <f t="shared" si="1"/>
        <v>0</v>
      </c>
      <c r="P34" s="16">
        <v>1</v>
      </c>
      <c r="Q34">
        <v>1</v>
      </c>
      <c r="R34" s="2">
        <f t="shared" si="2"/>
        <v>0</v>
      </c>
      <c r="S34" s="2">
        <v>3</v>
      </c>
      <c r="T34">
        <v>3</v>
      </c>
      <c r="U34">
        <f t="shared" si="3"/>
        <v>0</v>
      </c>
      <c r="V34" s="2">
        <v>2</v>
      </c>
      <c r="W34" s="2">
        <v>2</v>
      </c>
      <c r="X34" s="2">
        <f t="shared" si="4"/>
        <v>0</v>
      </c>
      <c r="Y34" s="16">
        <v>0</v>
      </c>
      <c r="Z34" s="2">
        <v>0</v>
      </c>
      <c r="AA34" s="11">
        <f t="shared" si="5"/>
        <v>0</v>
      </c>
      <c r="AB34" s="2">
        <v>2</v>
      </c>
      <c r="AC34" s="2">
        <v>2</v>
      </c>
      <c r="AD34">
        <f t="shared" si="6"/>
        <v>0</v>
      </c>
      <c r="AE34" s="2">
        <v>1</v>
      </c>
      <c r="AF34" s="2">
        <v>1</v>
      </c>
      <c r="AG34" s="2">
        <f t="shared" si="7"/>
        <v>0</v>
      </c>
      <c r="AH34" s="2">
        <v>4</v>
      </c>
      <c r="AI34" s="2">
        <v>4</v>
      </c>
      <c r="AJ34">
        <f t="shared" si="8"/>
        <v>0</v>
      </c>
      <c r="AK34" s="2">
        <v>2</v>
      </c>
      <c r="AL34" s="2">
        <v>2</v>
      </c>
      <c r="AM34">
        <f t="shared" si="9"/>
        <v>0</v>
      </c>
      <c r="AN34" s="16">
        <v>3</v>
      </c>
      <c r="AO34" s="2">
        <v>3</v>
      </c>
      <c r="AP34">
        <f t="shared" si="10"/>
        <v>0</v>
      </c>
      <c r="AQ34" s="2">
        <v>1</v>
      </c>
      <c r="AR34" s="2">
        <v>3</v>
      </c>
      <c r="AS34" s="24">
        <f t="shared" si="11"/>
        <v>2</v>
      </c>
      <c r="AT34" s="2">
        <v>3</v>
      </c>
      <c r="AU34" s="2">
        <v>3</v>
      </c>
      <c r="AV34">
        <f t="shared" si="12"/>
        <v>0</v>
      </c>
      <c r="AW34" s="2">
        <v>2</v>
      </c>
      <c r="AX34" s="2">
        <v>2</v>
      </c>
      <c r="AY34" s="2">
        <f t="shared" si="13"/>
        <v>0</v>
      </c>
      <c r="AZ34" s="2">
        <v>0</v>
      </c>
      <c r="BA34" s="2">
        <v>0</v>
      </c>
      <c r="BB34" s="14">
        <f t="shared" si="14"/>
        <v>0</v>
      </c>
      <c r="BC34" s="2">
        <v>1</v>
      </c>
      <c r="BD34" s="2">
        <v>1</v>
      </c>
      <c r="BE34" s="2">
        <f t="shared" si="15"/>
        <v>0</v>
      </c>
    </row>
    <row r="35" spans="1:57" x14ac:dyDescent="0.25">
      <c r="A35">
        <v>43</v>
      </c>
      <c r="B35" t="s">
        <v>9</v>
      </c>
      <c r="C35">
        <v>1.61</v>
      </c>
      <c r="D35" s="2">
        <v>7</v>
      </c>
      <c r="E35" t="s">
        <v>24</v>
      </c>
      <c r="F35" t="s">
        <v>25</v>
      </c>
      <c r="G35" t="s">
        <v>157</v>
      </c>
      <c r="H35">
        <v>0</v>
      </c>
      <c r="I35" s="21">
        <v>0</v>
      </c>
      <c r="J35" s="16">
        <v>2</v>
      </c>
      <c r="K35" s="2">
        <v>2</v>
      </c>
      <c r="L35" s="2">
        <f t="shared" si="0"/>
        <v>0</v>
      </c>
      <c r="M35" s="16">
        <v>0</v>
      </c>
      <c r="N35">
        <v>0</v>
      </c>
      <c r="O35" s="2">
        <f t="shared" si="1"/>
        <v>0</v>
      </c>
      <c r="P35" s="16">
        <v>0</v>
      </c>
      <c r="Q35">
        <v>0</v>
      </c>
      <c r="R35" s="2">
        <f t="shared" si="2"/>
        <v>0</v>
      </c>
      <c r="S35" s="2">
        <v>8</v>
      </c>
      <c r="T35">
        <v>8</v>
      </c>
      <c r="U35">
        <f t="shared" si="3"/>
        <v>0</v>
      </c>
      <c r="V35" s="2">
        <v>2</v>
      </c>
      <c r="W35" s="2">
        <v>2</v>
      </c>
      <c r="X35" s="2">
        <f t="shared" si="4"/>
        <v>0</v>
      </c>
      <c r="Y35" s="16">
        <v>0</v>
      </c>
      <c r="Z35" s="2">
        <v>0</v>
      </c>
      <c r="AA35" s="11">
        <f t="shared" si="5"/>
        <v>0</v>
      </c>
      <c r="AB35" s="2">
        <v>2</v>
      </c>
      <c r="AC35" s="2">
        <v>2</v>
      </c>
      <c r="AD35">
        <f t="shared" si="6"/>
        <v>0</v>
      </c>
      <c r="AE35" s="2">
        <v>2</v>
      </c>
      <c r="AF35" s="2">
        <v>2</v>
      </c>
      <c r="AG35" s="2">
        <f t="shared" si="7"/>
        <v>0</v>
      </c>
      <c r="AH35" s="2">
        <v>3</v>
      </c>
      <c r="AI35" s="2">
        <v>3</v>
      </c>
      <c r="AJ35">
        <f t="shared" si="8"/>
        <v>0</v>
      </c>
      <c r="AK35" s="2">
        <v>0</v>
      </c>
      <c r="AL35" s="2">
        <v>0</v>
      </c>
      <c r="AM35">
        <f t="shared" si="9"/>
        <v>0</v>
      </c>
      <c r="AN35" s="16">
        <v>2</v>
      </c>
      <c r="AO35" s="2">
        <v>2</v>
      </c>
      <c r="AP35">
        <f t="shared" si="10"/>
        <v>0</v>
      </c>
      <c r="AQ35" s="2">
        <v>0</v>
      </c>
      <c r="AR35" s="2">
        <v>0</v>
      </c>
      <c r="AS35" s="2">
        <f t="shared" si="11"/>
        <v>0</v>
      </c>
      <c r="AT35" s="2">
        <v>2</v>
      </c>
      <c r="AU35" s="2">
        <v>2</v>
      </c>
      <c r="AV35">
        <f t="shared" si="12"/>
        <v>0</v>
      </c>
      <c r="AW35" s="2">
        <v>2</v>
      </c>
      <c r="AX35" s="2">
        <v>2</v>
      </c>
      <c r="AY35" s="2">
        <f t="shared" si="13"/>
        <v>0</v>
      </c>
      <c r="AZ35" s="2">
        <v>0</v>
      </c>
      <c r="BA35" s="2">
        <v>0</v>
      </c>
      <c r="BB35" s="14">
        <f t="shared" si="14"/>
        <v>0</v>
      </c>
      <c r="BC35" s="2">
        <v>2</v>
      </c>
      <c r="BD35" s="2">
        <v>2</v>
      </c>
      <c r="BE35" s="2">
        <f t="shared" si="15"/>
        <v>0</v>
      </c>
    </row>
    <row r="36" spans="1:57" x14ac:dyDescent="0.25">
      <c r="A36">
        <v>44</v>
      </c>
      <c r="B36" t="s">
        <v>9</v>
      </c>
      <c r="C36">
        <v>1.61</v>
      </c>
      <c r="D36" s="2">
        <v>66</v>
      </c>
      <c r="E36" t="s">
        <v>24</v>
      </c>
      <c r="F36" t="s">
        <v>27</v>
      </c>
      <c r="G36" t="s">
        <v>158</v>
      </c>
      <c r="H36">
        <v>0</v>
      </c>
      <c r="I36" s="21">
        <v>0.75</v>
      </c>
      <c r="J36" s="16">
        <v>2</v>
      </c>
      <c r="K36" s="2">
        <v>2</v>
      </c>
      <c r="L36" s="2">
        <f t="shared" si="0"/>
        <v>0</v>
      </c>
      <c r="M36" s="16">
        <v>0</v>
      </c>
      <c r="N36">
        <v>0</v>
      </c>
      <c r="O36" s="2">
        <f t="shared" si="1"/>
        <v>0</v>
      </c>
      <c r="P36" s="16">
        <v>0</v>
      </c>
      <c r="Q36">
        <v>0</v>
      </c>
      <c r="R36" s="2">
        <f t="shared" si="2"/>
        <v>0</v>
      </c>
      <c r="S36" s="2">
        <v>3</v>
      </c>
      <c r="T36">
        <v>3</v>
      </c>
      <c r="U36">
        <f t="shared" si="3"/>
        <v>0</v>
      </c>
      <c r="V36" s="2">
        <v>1</v>
      </c>
      <c r="W36" s="2">
        <v>2</v>
      </c>
      <c r="X36" s="24">
        <f t="shared" si="4"/>
        <v>1</v>
      </c>
      <c r="Y36" s="16">
        <v>0</v>
      </c>
      <c r="Z36" s="2">
        <v>0</v>
      </c>
      <c r="AA36" s="11">
        <f t="shared" si="5"/>
        <v>0</v>
      </c>
      <c r="AB36" s="2">
        <v>4</v>
      </c>
      <c r="AC36" s="2">
        <v>4</v>
      </c>
      <c r="AD36">
        <f t="shared" si="6"/>
        <v>0</v>
      </c>
      <c r="AE36" s="2">
        <v>2</v>
      </c>
      <c r="AF36" s="2">
        <v>2</v>
      </c>
      <c r="AG36" s="2">
        <f t="shared" si="7"/>
        <v>0</v>
      </c>
      <c r="AH36" s="2">
        <v>2</v>
      </c>
      <c r="AI36" s="2">
        <v>2</v>
      </c>
      <c r="AJ36">
        <f t="shared" si="8"/>
        <v>0</v>
      </c>
      <c r="AK36" s="2">
        <v>1</v>
      </c>
      <c r="AL36" s="2">
        <v>1</v>
      </c>
      <c r="AM36">
        <f t="shared" si="9"/>
        <v>0</v>
      </c>
      <c r="AN36" s="16">
        <v>0</v>
      </c>
      <c r="AO36" s="2">
        <v>0</v>
      </c>
      <c r="AP36">
        <f t="shared" si="10"/>
        <v>0</v>
      </c>
      <c r="AQ36" s="2">
        <v>0</v>
      </c>
      <c r="AR36" s="2">
        <v>0</v>
      </c>
      <c r="AS36" s="2">
        <f t="shared" si="11"/>
        <v>0</v>
      </c>
      <c r="AT36" s="2">
        <v>2</v>
      </c>
      <c r="AU36" s="2">
        <v>2</v>
      </c>
      <c r="AV36">
        <f t="shared" si="12"/>
        <v>0</v>
      </c>
      <c r="AW36" s="2">
        <v>2</v>
      </c>
      <c r="AX36" s="2">
        <v>2</v>
      </c>
      <c r="AY36" s="2">
        <f t="shared" si="13"/>
        <v>0</v>
      </c>
      <c r="AZ36" s="2">
        <v>0</v>
      </c>
      <c r="BA36" s="2">
        <v>0</v>
      </c>
      <c r="BB36" s="14">
        <f t="shared" si="14"/>
        <v>0</v>
      </c>
      <c r="BC36" s="2">
        <v>2</v>
      </c>
      <c r="BD36">
        <v>3</v>
      </c>
      <c r="BE36" s="24">
        <f t="shared" si="15"/>
        <v>1</v>
      </c>
    </row>
    <row r="37" spans="1:57" x14ac:dyDescent="0.25">
      <c r="A37">
        <v>45</v>
      </c>
      <c r="B37" t="s">
        <v>9</v>
      </c>
      <c r="C37">
        <v>1.61</v>
      </c>
      <c r="D37" s="2">
        <v>66</v>
      </c>
      <c r="E37" t="s">
        <v>24</v>
      </c>
      <c r="F37" t="s">
        <v>28</v>
      </c>
      <c r="G37" t="s">
        <v>157</v>
      </c>
      <c r="H37">
        <v>0</v>
      </c>
      <c r="I37" s="21">
        <v>0.25</v>
      </c>
      <c r="J37" s="2">
        <v>2</v>
      </c>
      <c r="K37">
        <v>2</v>
      </c>
      <c r="L37">
        <f t="shared" si="0"/>
        <v>0</v>
      </c>
      <c r="M37" s="2">
        <v>0</v>
      </c>
      <c r="N37">
        <v>0</v>
      </c>
      <c r="O37">
        <f t="shared" si="1"/>
        <v>0</v>
      </c>
      <c r="P37" s="2">
        <v>0</v>
      </c>
      <c r="Q37">
        <v>0</v>
      </c>
      <c r="R37">
        <f t="shared" si="2"/>
        <v>0</v>
      </c>
      <c r="S37" s="2">
        <v>5</v>
      </c>
      <c r="T37">
        <v>5</v>
      </c>
      <c r="U37">
        <f t="shared" si="3"/>
        <v>0</v>
      </c>
      <c r="V37" s="2"/>
      <c r="W37" s="2"/>
      <c r="X37" s="16"/>
      <c r="Y37">
        <v>0</v>
      </c>
      <c r="Z37">
        <v>0</v>
      </c>
      <c r="AA37" s="11">
        <f t="shared" si="5"/>
        <v>0</v>
      </c>
      <c r="AB37">
        <v>2</v>
      </c>
      <c r="AC37">
        <v>2</v>
      </c>
      <c r="AD37">
        <f t="shared" si="6"/>
        <v>0</v>
      </c>
      <c r="AE37" s="2">
        <v>2</v>
      </c>
      <c r="AF37" s="2">
        <v>2</v>
      </c>
      <c r="AG37" s="2">
        <f t="shared" si="7"/>
        <v>0</v>
      </c>
      <c r="AH37" s="2">
        <v>4</v>
      </c>
      <c r="AI37" s="2">
        <v>4</v>
      </c>
      <c r="AJ37">
        <f t="shared" si="8"/>
        <v>0</v>
      </c>
      <c r="AK37" s="2">
        <v>3</v>
      </c>
      <c r="AL37" s="2">
        <v>3</v>
      </c>
      <c r="AM37">
        <f t="shared" si="9"/>
        <v>0</v>
      </c>
      <c r="AN37">
        <v>0</v>
      </c>
      <c r="AO37">
        <v>0</v>
      </c>
      <c r="AP37">
        <f t="shared" si="10"/>
        <v>0</v>
      </c>
      <c r="AQ37" s="2">
        <v>0</v>
      </c>
      <c r="AR37" s="2">
        <v>0</v>
      </c>
      <c r="AS37" s="2">
        <f t="shared" si="11"/>
        <v>0</v>
      </c>
      <c r="AT37">
        <v>1</v>
      </c>
      <c r="AU37">
        <v>1</v>
      </c>
      <c r="AV37">
        <f t="shared" si="12"/>
        <v>0</v>
      </c>
      <c r="AW37">
        <v>2</v>
      </c>
      <c r="AX37">
        <v>2</v>
      </c>
      <c r="AY37" s="2">
        <f t="shared" si="13"/>
        <v>0</v>
      </c>
      <c r="AZ37" s="2"/>
      <c r="BA37" s="2"/>
      <c r="BB37" s="14"/>
      <c r="BC37">
        <v>3</v>
      </c>
      <c r="BD37">
        <v>3</v>
      </c>
      <c r="BE37" s="2">
        <f t="shared" si="15"/>
        <v>0</v>
      </c>
    </row>
    <row r="38" spans="1:57" x14ac:dyDescent="0.25">
      <c r="A38">
        <v>46</v>
      </c>
      <c r="B38" t="s">
        <v>9</v>
      </c>
      <c r="C38">
        <v>1.61</v>
      </c>
      <c r="D38" s="2">
        <v>7</v>
      </c>
      <c r="E38" t="s">
        <v>24</v>
      </c>
      <c r="F38" t="s">
        <v>28</v>
      </c>
      <c r="G38" t="s">
        <v>157</v>
      </c>
      <c r="H38">
        <v>0</v>
      </c>
      <c r="I38" s="21">
        <v>0.25</v>
      </c>
      <c r="J38" s="16">
        <v>1</v>
      </c>
      <c r="K38" s="2">
        <v>1</v>
      </c>
      <c r="L38" s="2">
        <f t="shared" si="0"/>
        <v>0</v>
      </c>
      <c r="M38" s="16">
        <v>3</v>
      </c>
      <c r="N38">
        <v>3</v>
      </c>
      <c r="O38" s="2">
        <f t="shared" si="1"/>
        <v>0</v>
      </c>
      <c r="P38" s="16">
        <v>3</v>
      </c>
      <c r="Q38">
        <v>3</v>
      </c>
      <c r="R38" s="2">
        <f t="shared" si="2"/>
        <v>0</v>
      </c>
      <c r="S38" s="2">
        <v>5</v>
      </c>
      <c r="T38">
        <v>5</v>
      </c>
      <c r="U38">
        <f t="shared" si="3"/>
        <v>0</v>
      </c>
      <c r="V38" s="2">
        <v>4</v>
      </c>
      <c r="W38" s="2">
        <v>4</v>
      </c>
      <c r="X38" s="2">
        <f t="shared" si="4"/>
        <v>0</v>
      </c>
      <c r="Y38" s="16">
        <v>0</v>
      </c>
      <c r="Z38" s="2">
        <v>0</v>
      </c>
      <c r="AA38" s="11">
        <f t="shared" si="5"/>
        <v>0</v>
      </c>
      <c r="AB38" s="2">
        <v>5</v>
      </c>
      <c r="AC38" s="2">
        <v>5</v>
      </c>
      <c r="AD38">
        <f t="shared" si="6"/>
        <v>0</v>
      </c>
      <c r="AE38" s="2">
        <v>1</v>
      </c>
      <c r="AF38" s="2">
        <v>1</v>
      </c>
      <c r="AG38" s="2">
        <f t="shared" si="7"/>
        <v>0</v>
      </c>
      <c r="AH38" s="2">
        <v>4</v>
      </c>
      <c r="AI38" s="2">
        <v>4</v>
      </c>
      <c r="AJ38">
        <f t="shared" si="8"/>
        <v>0</v>
      </c>
      <c r="AK38" s="2">
        <v>2</v>
      </c>
      <c r="AL38" s="2">
        <v>2</v>
      </c>
      <c r="AM38">
        <f t="shared" si="9"/>
        <v>0</v>
      </c>
      <c r="AN38" s="16">
        <v>3</v>
      </c>
      <c r="AO38" s="2">
        <v>3</v>
      </c>
      <c r="AP38">
        <f t="shared" si="10"/>
        <v>0</v>
      </c>
      <c r="AQ38" s="2">
        <v>0</v>
      </c>
      <c r="AR38" s="2">
        <v>0</v>
      </c>
      <c r="AS38" s="2">
        <f t="shared" si="11"/>
        <v>0</v>
      </c>
      <c r="AT38" s="2">
        <v>3</v>
      </c>
      <c r="AU38" s="2">
        <v>3</v>
      </c>
      <c r="AV38">
        <f t="shared" si="12"/>
        <v>0</v>
      </c>
      <c r="AW38" s="2">
        <v>2</v>
      </c>
      <c r="AX38" s="2">
        <v>2</v>
      </c>
      <c r="AY38" s="2">
        <f t="shared" si="13"/>
        <v>0</v>
      </c>
      <c r="AZ38" s="2">
        <v>0</v>
      </c>
      <c r="BA38" s="2">
        <v>0</v>
      </c>
      <c r="BB38" s="14">
        <f t="shared" si="14"/>
        <v>0</v>
      </c>
      <c r="BC38" s="2">
        <v>3</v>
      </c>
      <c r="BD38" s="2">
        <v>3</v>
      </c>
      <c r="BE38" s="2">
        <f t="shared" si="15"/>
        <v>0</v>
      </c>
    </row>
    <row r="39" spans="1:57" x14ac:dyDescent="0.25">
      <c r="A39">
        <v>47</v>
      </c>
      <c r="B39" t="s">
        <v>13</v>
      </c>
      <c r="C39">
        <v>-0.04</v>
      </c>
      <c r="D39" s="2">
        <v>56</v>
      </c>
      <c r="E39" t="s">
        <v>150</v>
      </c>
      <c r="F39" t="s">
        <v>25</v>
      </c>
      <c r="G39" t="s">
        <v>158</v>
      </c>
      <c r="H39">
        <v>0</v>
      </c>
      <c r="I39" s="21">
        <v>0</v>
      </c>
      <c r="J39" s="16">
        <v>0</v>
      </c>
      <c r="K39" s="2">
        <v>0</v>
      </c>
      <c r="L39" s="2">
        <f t="shared" si="0"/>
        <v>0</v>
      </c>
      <c r="M39" s="16">
        <v>1</v>
      </c>
      <c r="N39">
        <v>1</v>
      </c>
      <c r="O39" s="2">
        <f t="shared" si="1"/>
        <v>0</v>
      </c>
      <c r="P39" s="16">
        <v>1</v>
      </c>
      <c r="Q39">
        <v>1</v>
      </c>
      <c r="R39" s="2">
        <f t="shared" si="2"/>
        <v>0</v>
      </c>
      <c r="S39" s="2">
        <v>2</v>
      </c>
      <c r="T39">
        <v>2</v>
      </c>
      <c r="U39">
        <f t="shared" si="3"/>
        <v>0</v>
      </c>
      <c r="V39" s="2">
        <v>3</v>
      </c>
      <c r="W39" s="2">
        <v>3</v>
      </c>
      <c r="X39" s="2">
        <f t="shared" si="4"/>
        <v>0</v>
      </c>
      <c r="Y39" s="16">
        <v>0</v>
      </c>
      <c r="Z39" s="2">
        <v>0</v>
      </c>
      <c r="AA39" s="11">
        <f t="shared" si="5"/>
        <v>0</v>
      </c>
      <c r="AB39" s="2">
        <v>2</v>
      </c>
      <c r="AC39" s="2">
        <v>2</v>
      </c>
      <c r="AD39">
        <f t="shared" si="6"/>
        <v>0</v>
      </c>
      <c r="AE39" s="2">
        <v>3</v>
      </c>
      <c r="AF39" s="2">
        <v>3</v>
      </c>
      <c r="AG39" s="2">
        <f t="shared" si="7"/>
        <v>0</v>
      </c>
      <c r="AH39" s="2">
        <v>3</v>
      </c>
      <c r="AI39" s="2">
        <v>3</v>
      </c>
      <c r="AJ39">
        <f t="shared" si="8"/>
        <v>0</v>
      </c>
      <c r="AK39" s="2">
        <v>3</v>
      </c>
      <c r="AL39" s="2">
        <v>3</v>
      </c>
      <c r="AM39">
        <f t="shared" si="9"/>
        <v>0</v>
      </c>
      <c r="AN39" s="16">
        <v>0</v>
      </c>
      <c r="AO39" s="2">
        <v>0</v>
      </c>
      <c r="AP39">
        <f t="shared" si="10"/>
        <v>0</v>
      </c>
      <c r="AQ39" s="2">
        <v>2</v>
      </c>
      <c r="AR39" s="2">
        <v>2</v>
      </c>
      <c r="AS39" s="2">
        <f t="shared" si="11"/>
        <v>0</v>
      </c>
      <c r="AT39" s="2">
        <v>1</v>
      </c>
      <c r="AU39" s="2">
        <v>1</v>
      </c>
      <c r="AV39">
        <f t="shared" si="12"/>
        <v>0</v>
      </c>
      <c r="AW39" s="2">
        <v>2</v>
      </c>
      <c r="AX39" s="2">
        <v>2</v>
      </c>
      <c r="AY39" s="2">
        <f t="shared" si="13"/>
        <v>0</v>
      </c>
      <c r="AZ39" s="2">
        <v>1</v>
      </c>
      <c r="BA39" s="2">
        <v>1</v>
      </c>
      <c r="BB39" s="14">
        <f t="shared" si="14"/>
        <v>0</v>
      </c>
      <c r="BC39" s="2">
        <v>3</v>
      </c>
      <c r="BD39" s="2">
        <v>3</v>
      </c>
      <c r="BE39" s="2">
        <f t="shared" si="15"/>
        <v>0</v>
      </c>
    </row>
    <row r="40" spans="1:57" x14ac:dyDescent="0.25">
      <c r="A40">
        <v>48</v>
      </c>
      <c r="B40" t="s">
        <v>13</v>
      </c>
      <c r="C40">
        <v>-0.04</v>
      </c>
      <c r="D40" s="2">
        <v>56</v>
      </c>
      <c r="E40" t="s">
        <v>150</v>
      </c>
      <c r="F40" t="s">
        <v>27</v>
      </c>
      <c r="G40" t="s">
        <v>158</v>
      </c>
      <c r="H40">
        <v>0</v>
      </c>
      <c r="I40" s="21">
        <v>0.25</v>
      </c>
      <c r="J40" s="16">
        <v>0</v>
      </c>
      <c r="K40" s="2">
        <v>0</v>
      </c>
      <c r="L40" s="2">
        <f t="shared" si="0"/>
        <v>0</v>
      </c>
      <c r="M40" s="16">
        <v>0</v>
      </c>
      <c r="N40">
        <v>0</v>
      </c>
      <c r="O40" s="2">
        <f t="shared" si="1"/>
        <v>0</v>
      </c>
      <c r="P40" s="16">
        <v>0</v>
      </c>
      <c r="Q40">
        <v>0</v>
      </c>
      <c r="R40" s="2">
        <f t="shared" si="2"/>
        <v>0</v>
      </c>
      <c r="S40" s="2">
        <v>2</v>
      </c>
      <c r="T40">
        <v>2</v>
      </c>
      <c r="U40">
        <f t="shared" si="3"/>
        <v>0</v>
      </c>
      <c r="V40" s="2">
        <v>3</v>
      </c>
      <c r="W40" s="2">
        <v>3</v>
      </c>
      <c r="X40" s="2">
        <f t="shared" si="4"/>
        <v>0</v>
      </c>
      <c r="Y40" s="16">
        <v>4</v>
      </c>
      <c r="Z40" s="2">
        <v>4</v>
      </c>
      <c r="AA40" s="11">
        <f t="shared" si="5"/>
        <v>0</v>
      </c>
      <c r="AB40" s="2">
        <v>5</v>
      </c>
      <c r="AC40" s="2">
        <v>5</v>
      </c>
      <c r="AD40">
        <f t="shared" si="6"/>
        <v>0</v>
      </c>
      <c r="AE40" s="2">
        <v>1</v>
      </c>
      <c r="AF40" s="2">
        <v>1</v>
      </c>
      <c r="AG40" s="2">
        <f t="shared" si="7"/>
        <v>0</v>
      </c>
      <c r="AH40" s="2">
        <v>3</v>
      </c>
      <c r="AI40" s="2">
        <v>3</v>
      </c>
      <c r="AJ40">
        <f t="shared" si="8"/>
        <v>0</v>
      </c>
      <c r="AK40" s="2">
        <v>2</v>
      </c>
      <c r="AL40" s="2">
        <v>2</v>
      </c>
      <c r="AM40">
        <f t="shared" si="9"/>
        <v>0</v>
      </c>
      <c r="AN40" s="16">
        <v>0</v>
      </c>
      <c r="AO40" s="2">
        <v>0</v>
      </c>
      <c r="AP40">
        <f t="shared" si="10"/>
        <v>0</v>
      </c>
      <c r="AQ40" s="2">
        <v>2</v>
      </c>
      <c r="AR40" s="2">
        <v>2</v>
      </c>
      <c r="AS40" s="2">
        <f t="shared" si="11"/>
        <v>0</v>
      </c>
      <c r="AT40" s="2">
        <v>1</v>
      </c>
      <c r="AU40" s="2">
        <v>1</v>
      </c>
      <c r="AV40">
        <f t="shared" si="12"/>
        <v>0</v>
      </c>
      <c r="AW40" s="2">
        <v>1</v>
      </c>
      <c r="AX40" s="2">
        <v>1</v>
      </c>
      <c r="AY40" s="2">
        <f t="shared" si="13"/>
        <v>0</v>
      </c>
      <c r="AZ40" s="2">
        <v>1</v>
      </c>
      <c r="BA40" s="2">
        <v>1</v>
      </c>
      <c r="BB40" s="14">
        <f t="shared" si="14"/>
        <v>0</v>
      </c>
      <c r="BC40" s="2">
        <v>2</v>
      </c>
      <c r="BD40" s="2">
        <v>2</v>
      </c>
      <c r="BE40" s="2">
        <f t="shared" si="15"/>
        <v>0</v>
      </c>
    </row>
    <row r="41" spans="1:57" x14ac:dyDescent="0.25">
      <c r="A41">
        <v>49</v>
      </c>
      <c r="B41" t="s">
        <v>9</v>
      </c>
      <c r="C41">
        <v>1.61</v>
      </c>
      <c r="D41" s="2">
        <v>7</v>
      </c>
      <c r="E41" t="s">
        <v>24</v>
      </c>
      <c r="F41" t="s">
        <v>27</v>
      </c>
      <c r="G41" t="s">
        <v>157</v>
      </c>
      <c r="H41">
        <v>0</v>
      </c>
      <c r="I41" s="21">
        <v>0.75</v>
      </c>
      <c r="J41" s="16">
        <v>1</v>
      </c>
      <c r="K41" s="2">
        <v>1</v>
      </c>
      <c r="L41" s="2">
        <f t="shared" si="0"/>
        <v>0</v>
      </c>
      <c r="M41" s="16">
        <v>0</v>
      </c>
      <c r="N41">
        <v>0</v>
      </c>
      <c r="O41" s="2">
        <f t="shared" si="1"/>
        <v>0</v>
      </c>
      <c r="P41" s="16">
        <v>0</v>
      </c>
      <c r="Q41">
        <v>0</v>
      </c>
      <c r="R41" s="2">
        <f t="shared" si="2"/>
        <v>0</v>
      </c>
      <c r="S41" s="2">
        <v>2</v>
      </c>
      <c r="T41">
        <v>2</v>
      </c>
      <c r="U41">
        <f t="shared" si="3"/>
        <v>0</v>
      </c>
      <c r="V41" s="2">
        <v>1</v>
      </c>
      <c r="W41" s="2">
        <v>1</v>
      </c>
      <c r="X41" s="2">
        <f t="shared" si="4"/>
        <v>0</v>
      </c>
      <c r="Y41" s="16">
        <v>0</v>
      </c>
      <c r="Z41" s="2">
        <v>0</v>
      </c>
      <c r="AA41" s="11">
        <f t="shared" si="5"/>
        <v>0</v>
      </c>
      <c r="AB41" s="2">
        <v>3</v>
      </c>
      <c r="AC41" s="2">
        <v>3</v>
      </c>
      <c r="AD41">
        <f t="shared" si="6"/>
        <v>0</v>
      </c>
      <c r="AE41" s="2">
        <v>2</v>
      </c>
      <c r="AF41" s="2">
        <v>2</v>
      </c>
      <c r="AG41" s="2">
        <f t="shared" si="7"/>
        <v>0</v>
      </c>
      <c r="AH41" s="2">
        <v>4</v>
      </c>
      <c r="AI41" s="2">
        <v>4</v>
      </c>
      <c r="AJ41">
        <f t="shared" si="8"/>
        <v>0</v>
      </c>
      <c r="AK41" s="2">
        <v>0</v>
      </c>
      <c r="AL41" s="2">
        <v>0</v>
      </c>
      <c r="AM41">
        <f t="shared" si="9"/>
        <v>0</v>
      </c>
      <c r="AN41" s="16">
        <v>1</v>
      </c>
      <c r="AO41" s="2">
        <v>0</v>
      </c>
      <c r="AP41" s="25">
        <f t="shared" si="10"/>
        <v>-1</v>
      </c>
      <c r="AQ41" s="2">
        <v>0</v>
      </c>
      <c r="AR41" s="2">
        <v>0</v>
      </c>
      <c r="AS41" s="2">
        <f t="shared" si="11"/>
        <v>0</v>
      </c>
      <c r="AT41" s="2">
        <v>1</v>
      </c>
      <c r="AU41" s="2">
        <v>1</v>
      </c>
      <c r="AV41">
        <f t="shared" si="12"/>
        <v>0</v>
      </c>
      <c r="AW41" s="2">
        <v>1</v>
      </c>
      <c r="AX41" s="2">
        <v>2</v>
      </c>
      <c r="AY41" s="24">
        <f t="shared" si="13"/>
        <v>1</v>
      </c>
      <c r="AZ41" s="2">
        <v>1</v>
      </c>
      <c r="BA41" s="2">
        <v>0</v>
      </c>
      <c r="BB41" s="27">
        <f t="shared" si="14"/>
        <v>-1</v>
      </c>
      <c r="BC41" s="2">
        <v>2</v>
      </c>
      <c r="BD41" s="2">
        <v>2</v>
      </c>
      <c r="BE41" s="2">
        <f t="shared" si="15"/>
        <v>0</v>
      </c>
    </row>
    <row r="42" spans="1:57" x14ac:dyDescent="0.25">
      <c r="A42">
        <v>50</v>
      </c>
      <c r="B42" t="s">
        <v>9</v>
      </c>
      <c r="C42">
        <v>1.61</v>
      </c>
      <c r="D42" s="2">
        <v>145</v>
      </c>
      <c r="E42" t="s">
        <v>24</v>
      </c>
      <c r="F42" t="s">
        <v>27</v>
      </c>
      <c r="G42" t="s">
        <v>157</v>
      </c>
      <c r="H42">
        <v>1</v>
      </c>
      <c r="I42" s="21">
        <v>0.75</v>
      </c>
      <c r="J42" s="16">
        <v>1</v>
      </c>
      <c r="K42" s="2">
        <v>1</v>
      </c>
      <c r="L42" s="2">
        <f t="shared" si="0"/>
        <v>0</v>
      </c>
      <c r="M42" s="16">
        <v>3</v>
      </c>
      <c r="N42">
        <v>3</v>
      </c>
      <c r="O42" s="2">
        <f t="shared" si="1"/>
        <v>0</v>
      </c>
      <c r="P42" s="16">
        <v>3</v>
      </c>
      <c r="Q42">
        <v>3</v>
      </c>
      <c r="R42" s="2">
        <f t="shared" si="2"/>
        <v>0</v>
      </c>
      <c r="S42" s="2">
        <v>1</v>
      </c>
      <c r="T42">
        <v>1</v>
      </c>
      <c r="U42">
        <f t="shared" si="3"/>
        <v>0</v>
      </c>
      <c r="V42" s="2">
        <v>1</v>
      </c>
      <c r="W42" s="2">
        <v>1</v>
      </c>
      <c r="X42" s="2">
        <f t="shared" si="4"/>
        <v>0</v>
      </c>
      <c r="Y42" s="16">
        <v>4</v>
      </c>
      <c r="Z42" s="2">
        <v>4</v>
      </c>
      <c r="AA42" s="11">
        <f t="shared" si="5"/>
        <v>0</v>
      </c>
      <c r="AB42" s="2">
        <v>1</v>
      </c>
      <c r="AC42" s="2">
        <v>1</v>
      </c>
      <c r="AD42">
        <f t="shared" si="6"/>
        <v>0</v>
      </c>
      <c r="AE42" s="2">
        <v>1</v>
      </c>
      <c r="AF42" s="2">
        <v>1</v>
      </c>
      <c r="AG42" s="2">
        <f t="shared" si="7"/>
        <v>0</v>
      </c>
      <c r="AH42" s="2">
        <v>4</v>
      </c>
      <c r="AI42" s="2">
        <v>4</v>
      </c>
      <c r="AJ42">
        <f t="shared" si="8"/>
        <v>0</v>
      </c>
      <c r="AK42" s="2">
        <v>3</v>
      </c>
      <c r="AL42" s="2">
        <v>3</v>
      </c>
      <c r="AM42">
        <f t="shared" si="9"/>
        <v>0</v>
      </c>
      <c r="AN42" s="16">
        <v>0</v>
      </c>
      <c r="AO42" s="2">
        <v>0</v>
      </c>
      <c r="AP42">
        <f t="shared" si="10"/>
        <v>0</v>
      </c>
      <c r="AQ42" s="2">
        <v>1</v>
      </c>
      <c r="AR42" s="2">
        <v>1</v>
      </c>
      <c r="AS42" s="2">
        <f t="shared" si="11"/>
        <v>0</v>
      </c>
      <c r="AT42" s="2">
        <v>3</v>
      </c>
      <c r="AU42" s="2">
        <v>3</v>
      </c>
      <c r="AV42">
        <f t="shared" si="12"/>
        <v>0</v>
      </c>
      <c r="AW42" s="2">
        <v>2</v>
      </c>
      <c r="AX42" s="2">
        <v>1</v>
      </c>
      <c r="AY42" s="24">
        <f t="shared" si="13"/>
        <v>-1</v>
      </c>
      <c r="AZ42" s="2">
        <v>2</v>
      </c>
      <c r="BA42" s="2">
        <v>0</v>
      </c>
      <c r="BB42" s="27">
        <f t="shared" si="14"/>
        <v>-2</v>
      </c>
      <c r="BC42" s="2">
        <v>2</v>
      </c>
      <c r="BD42">
        <v>3</v>
      </c>
      <c r="BE42" s="24">
        <f t="shared" si="15"/>
        <v>1</v>
      </c>
    </row>
    <row r="43" spans="1:57" x14ac:dyDescent="0.25">
      <c r="A43">
        <v>51</v>
      </c>
      <c r="B43" t="s">
        <v>9</v>
      </c>
      <c r="C43">
        <v>1.61</v>
      </c>
      <c r="D43" s="2">
        <v>145</v>
      </c>
      <c r="E43" t="s">
        <v>24</v>
      </c>
      <c r="F43" t="s">
        <v>27</v>
      </c>
      <c r="G43" t="s">
        <v>157</v>
      </c>
      <c r="H43">
        <v>0</v>
      </c>
      <c r="I43" s="21">
        <v>1</v>
      </c>
      <c r="J43" s="16">
        <v>1</v>
      </c>
      <c r="K43" s="2">
        <v>1</v>
      </c>
      <c r="L43" s="2">
        <f t="shared" si="0"/>
        <v>0</v>
      </c>
      <c r="M43" s="16">
        <v>0</v>
      </c>
      <c r="N43">
        <v>0</v>
      </c>
      <c r="O43" s="2">
        <f t="shared" si="1"/>
        <v>0</v>
      </c>
      <c r="P43" s="16">
        <v>0</v>
      </c>
      <c r="Q43">
        <v>0</v>
      </c>
      <c r="R43" s="2">
        <f t="shared" si="2"/>
        <v>0</v>
      </c>
      <c r="S43" s="2">
        <v>1</v>
      </c>
      <c r="T43">
        <v>1</v>
      </c>
      <c r="U43">
        <f t="shared" si="3"/>
        <v>0</v>
      </c>
      <c r="V43" s="2">
        <v>1</v>
      </c>
      <c r="W43" s="2">
        <v>1</v>
      </c>
      <c r="X43" s="2">
        <f t="shared" si="4"/>
        <v>0</v>
      </c>
      <c r="Y43" s="16">
        <v>4</v>
      </c>
      <c r="Z43" s="2">
        <v>4</v>
      </c>
      <c r="AA43" s="11">
        <f t="shared" si="5"/>
        <v>0</v>
      </c>
      <c r="AB43" s="2">
        <v>3</v>
      </c>
      <c r="AC43" s="2">
        <v>2</v>
      </c>
      <c r="AD43" s="25">
        <f t="shared" si="6"/>
        <v>-1</v>
      </c>
      <c r="AE43" s="2">
        <v>1</v>
      </c>
      <c r="AF43" s="2">
        <v>1</v>
      </c>
      <c r="AG43" s="2">
        <f t="shared" si="7"/>
        <v>0</v>
      </c>
      <c r="AH43" s="2">
        <v>4</v>
      </c>
      <c r="AI43" s="2">
        <v>4</v>
      </c>
      <c r="AJ43">
        <f t="shared" si="8"/>
        <v>0</v>
      </c>
      <c r="AK43" s="2">
        <v>3</v>
      </c>
      <c r="AL43" s="2">
        <v>3</v>
      </c>
      <c r="AM43">
        <f t="shared" si="9"/>
        <v>0</v>
      </c>
      <c r="AN43" s="16">
        <v>0</v>
      </c>
      <c r="AO43" s="2">
        <v>0</v>
      </c>
      <c r="AP43">
        <f t="shared" si="10"/>
        <v>0</v>
      </c>
      <c r="AQ43" s="2">
        <v>2</v>
      </c>
      <c r="AR43" s="2">
        <v>2</v>
      </c>
      <c r="AS43" s="2">
        <f t="shared" si="11"/>
        <v>0</v>
      </c>
      <c r="AT43" s="2">
        <v>3</v>
      </c>
      <c r="AU43" s="2">
        <v>3</v>
      </c>
      <c r="AV43">
        <f t="shared" si="12"/>
        <v>0</v>
      </c>
      <c r="AW43" s="2">
        <v>2</v>
      </c>
      <c r="AX43" s="2">
        <v>2</v>
      </c>
      <c r="AY43" s="2">
        <f t="shared" si="13"/>
        <v>0</v>
      </c>
      <c r="AZ43" s="2">
        <v>2</v>
      </c>
      <c r="BA43" s="2">
        <v>3</v>
      </c>
      <c r="BB43" s="27">
        <f t="shared" si="14"/>
        <v>1</v>
      </c>
      <c r="BC43" s="2">
        <v>2</v>
      </c>
      <c r="BD43" s="2">
        <v>1</v>
      </c>
      <c r="BE43" s="24">
        <f t="shared" si="15"/>
        <v>-1</v>
      </c>
    </row>
    <row r="44" spans="1:57" x14ac:dyDescent="0.25">
      <c r="A44">
        <v>52</v>
      </c>
      <c r="B44" t="s">
        <v>9</v>
      </c>
      <c r="C44">
        <v>1.61</v>
      </c>
      <c r="D44" s="2">
        <v>14</v>
      </c>
      <c r="E44" t="s">
        <v>150</v>
      </c>
      <c r="F44" t="s">
        <v>25</v>
      </c>
      <c r="G44" t="s">
        <v>158</v>
      </c>
      <c r="H44">
        <v>0</v>
      </c>
      <c r="I44" s="21">
        <v>0</v>
      </c>
      <c r="J44" s="16">
        <v>0</v>
      </c>
      <c r="K44" s="2">
        <v>0</v>
      </c>
      <c r="L44" s="2">
        <f t="shared" si="0"/>
        <v>0</v>
      </c>
      <c r="M44" s="16">
        <v>0</v>
      </c>
      <c r="N44" s="2">
        <v>2</v>
      </c>
      <c r="O44" s="24">
        <f t="shared" si="1"/>
        <v>2</v>
      </c>
      <c r="P44" s="16">
        <v>0</v>
      </c>
      <c r="Q44">
        <v>0</v>
      </c>
      <c r="R44" s="2">
        <f t="shared" si="2"/>
        <v>0</v>
      </c>
      <c r="S44" s="2">
        <v>2</v>
      </c>
      <c r="T44">
        <v>2</v>
      </c>
      <c r="U44">
        <f t="shared" si="3"/>
        <v>0</v>
      </c>
      <c r="V44" s="2">
        <v>1</v>
      </c>
      <c r="W44" s="2">
        <v>3</v>
      </c>
      <c r="X44" s="24">
        <f t="shared" si="4"/>
        <v>2</v>
      </c>
      <c r="Y44" s="16">
        <v>3</v>
      </c>
      <c r="Z44" s="2">
        <v>5</v>
      </c>
      <c r="AA44" s="26">
        <f t="shared" si="5"/>
        <v>2</v>
      </c>
      <c r="AB44" s="2">
        <v>3</v>
      </c>
      <c r="AC44" s="2">
        <v>3</v>
      </c>
      <c r="AD44">
        <f t="shared" si="6"/>
        <v>0</v>
      </c>
      <c r="AE44" s="2">
        <v>2</v>
      </c>
      <c r="AF44" s="2">
        <v>2</v>
      </c>
      <c r="AG44" s="2">
        <f t="shared" si="7"/>
        <v>0</v>
      </c>
      <c r="AH44" s="2">
        <v>4</v>
      </c>
      <c r="AI44" s="2">
        <v>4</v>
      </c>
      <c r="AJ44">
        <f t="shared" si="8"/>
        <v>0</v>
      </c>
      <c r="AK44" s="2">
        <v>2</v>
      </c>
      <c r="AL44" s="2">
        <v>2</v>
      </c>
      <c r="AM44">
        <f t="shared" si="9"/>
        <v>0</v>
      </c>
      <c r="AN44" s="16">
        <v>0</v>
      </c>
      <c r="AO44" s="2">
        <v>1</v>
      </c>
      <c r="AP44" s="25">
        <f t="shared" si="10"/>
        <v>1</v>
      </c>
      <c r="AQ44" s="2">
        <v>0</v>
      </c>
      <c r="AR44" s="2">
        <v>0</v>
      </c>
      <c r="AS44" s="2">
        <f t="shared" si="11"/>
        <v>0</v>
      </c>
      <c r="AT44" s="2">
        <v>2</v>
      </c>
      <c r="AU44" s="2">
        <v>2</v>
      </c>
      <c r="AV44">
        <f t="shared" si="12"/>
        <v>0</v>
      </c>
      <c r="AW44" s="2">
        <v>2</v>
      </c>
      <c r="AX44" s="2">
        <v>2</v>
      </c>
      <c r="AY44" s="2">
        <f t="shared" si="13"/>
        <v>0</v>
      </c>
      <c r="AZ44" s="2">
        <v>0</v>
      </c>
      <c r="BA44" s="2">
        <v>1</v>
      </c>
      <c r="BB44" s="27">
        <f t="shared" si="14"/>
        <v>1</v>
      </c>
      <c r="BC44" s="2">
        <v>3</v>
      </c>
      <c r="BD44" s="2">
        <v>3</v>
      </c>
      <c r="BE44" s="2">
        <f t="shared" si="15"/>
        <v>0</v>
      </c>
    </row>
    <row r="45" spans="1:57" x14ac:dyDescent="0.25">
      <c r="A45">
        <v>53</v>
      </c>
      <c r="B45" t="s">
        <v>13</v>
      </c>
      <c r="C45">
        <v>-0.04</v>
      </c>
      <c r="D45" s="2">
        <v>60</v>
      </c>
      <c r="E45" t="s">
        <v>150</v>
      </c>
      <c r="F45" t="s">
        <v>27</v>
      </c>
      <c r="G45" t="s">
        <v>157</v>
      </c>
      <c r="H45">
        <v>0</v>
      </c>
      <c r="I45" s="21">
        <v>0.75</v>
      </c>
      <c r="J45" s="16">
        <v>0</v>
      </c>
      <c r="K45" s="2">
        <v>0</v>
      </c>
      <c r="L45" s="2">
        <f t="shared" si="0"/>
        <v>0</v>
      </c>
      <c r="M45" s="16">
        <v>0</v>
      </c>
      <c r="N45">
        <v>0</v>
      </c>
      <c r="O45" s="2">
        <f t="shared" si="1"/>
        <v>0</v>
      </c>
      <c r="P45" s="16">
        <v>0</v>
      </c>
      <c r="Q45">
        <v>0</v>
      </c>
      <c r="R45" s="2">
        <f t="shared" si="2"/>
        <v>0</v>
      </c>
      <c r="S45" s="2">
        <v>3</v>
      </c>
      <c r="T45">
        <v>3</v>
      </c>
      <c r="U45">
        <f t="shared" si="3"/>
        <v>0</v>
      </c>
      <c r="V45" s="2">
        <v>4</v>
      </c>
      <c r="W45" s="2">
        <v>4</v>
      </c>
      <c r="X45" s="2">
        <f t="shared" si="4"/>
        <v>0</v>
      </c>
      <c r="Y45" s="16">
        <v>4</v>
      </c>
      <c r="Z45" s="2">
        <v>4</v>
      </c>
      <c r="AA45" s="11">
        <f t="shared" si="5"/>
        <v>0</v>
      </c>
      <c r="AB45" s="2">
        <v>5</v>
      </c>
      <c r="AC45" s="2">
        <v>5</v>
      </c>
      <c r="AD45">
        <f t="shared" si="6"/>
        <v>0</v>
      </c>
      <c r="AE45" s="2">
        <v>2</v>
      </c>
      <c r="AF45" s="2">
        <v>2</v>
      </c>
      <c r="AG45" s="2">
        <f t="shared" si="7"/>
        <v>0</v>
      </c>
      <c r="AH45" s="2">
        <v>1</v>
      </c>
      <c r="AI45" s="2">
        <v>1</v>
      </c>
      <c r="AJ45">
        <f t="shared" si="8"/>
        <v>0</v>
      </c>
      <c r="AK45" s="2">
        <v>0</v>
      </c>
      <c r="AL45" s="2">
        <v>0</v>
      </c>
      <c r="AM45">
        <f t="shared" si="9"/>
        <v>0</v>
      </c>
      <c r="AN45" s="16">
        <v>0</v>
      </c>
      <c r="AO45" s="2">
        <v>0</v>
      </c>
      <c r="AP45">
        <f t="shared" si="10"/>
        <v>0</v>
      </c>
      <c r="AQ45" s="2">
        <v>0</v>
      </c>
      <c r="AR45" s="2">
        <v>0</v>
      </c>
      <c r="AS45" s="2">
        <f t="shared" si="11"/>
        <v>0</v>
      </c>
      <c r="AT45" s="2">
        <v>1</v>
      </c>
      <c r="AU45" s="2">
        <v>1</v>
      </c>
      <c r="AV45">
        <f t="shared" si="12"/>
        <v>0</v>
      </c>
      <c r="AW45" s="2">
        <v>1</v>
      </c>
      <c r="AX45" s="2">
        <v>1</v>
      </c>
      <c r="AY45" s="2">
        <f t="shared" si="13"/>
        <v>0</v>
      </c>
      <c r="AZ45" s="2">
        <v>0</v>
      </c>
      <c r="BA45" s="2">
        <v>0</v>
      </c>
      <c r="BB45" s="14">
        <f t="shared" si="14"/>
        <v>0</v>
      </c>
      <c r="BC45" s="2">
        <v>2</v>
      </c>
      <c r="BD45" s="2">
        <v>2</v>
      </c>
      <c r="BE45" s="2">
        <f t="shared" si="15"/>
        <v>0</v>
      </c>
    </row>
    <row r="46" spans="1:57" x14ac:dyDescent="0.25">
      <c r="A46">
        <v>54</v>
      </c>
      <c r="B46" t="s">
        <v>13</v>
      </c>
      <c r="C46">
        <v>-0.04</v>
      </c>
      <c r="D46" s="2">
        <v>60</v>
      </c>
      <c r="E46" t="s">
        <v>150</v>
      </c>
      <c r="F46" t="s">
        <v>25</v>
      </c>
      <c r="G46" t="s">
        <v>157</v>
      </c>
      <c r="H46">
        <v>0</v>
      </c>
      <c r="I46" s="21">
        <v>1</v>
      </c>
      <c r="J46" s="16">
        <v>0</v>
      </c>
      <c r="K46" s="2">
        <v>0</v>
      </c>
      <c r="L46" s="2">
        <f t="shared" si="0"/>
        <v>0</v>
      </c>
      <c r="M46" s="16">
        <v>2</v>
      </c>
      <c r="N46">
        <v>2</v>
      </c>
      <c r="O46" s="2">
        <f t="shared" si="1"/>
        <v>0</v>
      </c>
      <c r="P46" s="16">
        <v>2</v>
      </c>
      <c r="Q46">
        <v>2</v>
      </c>
      <c r="R46" s="2">
        <f t="shared" si="2"/>
        <v>0</v>
      </c>
      <c r="S46" s="2">
        <v>7</v>
      </c>
      <c r="T46">
        <v>7</v>
      </c>
      <c r="U46">
        <f t="shared" si="3"/>
        <v>0</v>
      </c>
      <c r="V46" s="2">
        <v>2</v>
      </c>
      <c r="W46" s="2">
        <v>2</v>
      </c>
      <c r="X46" s="2">
        <f t="shared" si="4"/>
        <v>0</v>
      </c>
      <c r="Y46" s="16">
        <v>4</v>
      </c>
      <c r="Z46" s="2">
        <v>4</v>
      </c>
      <c r="AA46" s="11">
        <f t="shared" si="5"/>
        <v>0</v>
      </c>
      <c r="AB46" s="2">
        <v>5</v>
      </c>
      <c r="AC46" s="2">
        <v>5</v>
      </c>
      <c r="AD46">
        <f t="shared" si="6"/>
        <v>0</v>
      </c>
      <c r="AE46" s="2">
        <v>2</v>
      </c>
      <c r="AF46" s="2">
        <v>2</v>
      </c>
      <c r="AG46" s="2">
        <f t="shared" si="7"/>
        <v>0</v>
      </c>
      <c r="AH46" s="2">
        <v>2</v>
      </c>
      <c r="AI46" s="2">
        <v>2</v>
      </c>
      <c r="AJ46">
        <f t="shared" si="8"/>
        <v>0</v>
      </c>
      <c r="AK46" s="2">
        <v>3</v>
      </c>
      <c r="AL46" s="2">
        <v>3</v>
      </c>
      <c r="AM46">
        <f t="shared" si="9"/>
        <v>0</v>
      </c>
      <c r="AN46" s="16">
        <v>2</v>
      </c>
      <c r="AO46" s="2">
        <v>2</v>
      </c>
      <c r="AP46">
        <f t="shared" si="10"/>
        <v>0</v>
      </c>
      <c r="AQ46" s="2">
        <v>1</v>
      </c>
      <c r="AR46" s="2">
        <v>1</v>
      </c>
      <c r="AS46" s="2">
        <f t="shared" si="11"/>
        <v>0</v>
      </c>
      <c r="AT46" s="2">
        <v>1</v>
      </c>
      <c r="AU46" s="2">
        <v>1</v>
      </c>
      <c r="AV46">
        <f t="shared" si="12"/>
        <v>0</v>
      </c>
      <c r="AW46" s="2">
        <v>2</v>
      </c>
      <c r="AX46" s="2">
        <v>2</v>
      </c>
      <c r="AY46" s="2">
        <f t="shared" si="13"/>
        <v>0</v>
      </c>
      <c r="AZ46" s="2">
        <v>2</v>
      </c>
      <c r="BA46" s="2">
        <v>2</v>
      </c>
      <c r="BB46" s="14">
        <f t="shared" si="14"/>
        <v>0</v>
      </c>
      <c r="BC46" s="2">
        <v>3</v>
      </c>
      <c r="BD46" s="2">
        <v>3</v>
      </c>
      <c r="BE46" s="2">
        <f t="shared" si="15"/>
        <v>0</v>
      </c>
    </row>
    <row r="47" spans="1:57" x14ac:dyDescent="0.25">
      <c r="A47">
        <v>55</v>
      </c>
      <c r="B47" t="s">
        <v>9</v>
      </c>
      <c r="C47">
        <v>1.61</v>
      </c>
      <c r="D47" s="2">
        <v>6</v>
      </c>
      <c r="E47" t="s">
        <v>24</v>
      </c>
      <c r="F47" t="s">
        <v>27</v>
      </c>
      <c r="G47" t="s">
        <v>157</v>
      </c>
      <c r="H47">
        <v>0</v>
      </c>
      <c r="I47" s="21">
        <v>0.25</v>
      </c>
      <c r="J47" s="16">
        <v>2</v>
      </c>
      <c r="K47" s="2">
        <v>2</v>
      </c>
      <c r="L47" s="2">
        <f t="shared" si="0"/>
        <v>0</v>
      </c>
      <c r="M47" s="16">
        <v>3</v>
      </c>
      <c r="N47">
        <v>3</v>
      </c>
      <c r="O47" s="2">
        <f t="shared" si="1"/>
        <v>0</v>
      </c>
      <c r="P47" s="16">
        <v>0</v>
      </c>
      <c r="Q47">
        <v>0</v>
      </c>
      <c r="R47" s="2">
        <f t="shared" si="2"/>
        <v>0</v>
      </c>
      <c r="S47" s="2">
        <v>5</v>
      </c>
      <c r="T47">
        <v>6</v>
      </c>
      <c r="U47" s="25">
        <f t="shared" si="3"/>
        <v>1</v>
      </c>
      <c r="V47" s="2">
        <v>3</v>
      </c>
      <c r="W47" s="2">
        <v>4</v>
      </c>
      <c r="X47" s="24">
        <f t="shared" si="4"/>
        <v>1</v>
      </c>
      <c r="Y47" s="16">
        <v>5</v>
      </c>
      <c r="Z47" s="2">
        <v>5</v>
      </c>
      <c r="AA47" s="11">
        <f t="shared" si="5"/>
        <v>0</v>
      </c>
      <c r="AB47" s="2">
        <v>5</v>
      </c>
      <c r="AC47" s="2">
        <v>5</v>
      </c>
      <c r="AD47">
        <f t="shared" si="6"/>
        <v>0</v>
      </c>
      <c r="AE47" s="2">
        <v>2</v>
      </c>
      <c r="AF47" s="2">
        <v>2</v>
      </c>
      <c r="AG47" s="2">
        <f t="shared" si="7"/>
        <v>0</v>
      </c>
      <c r="AH47" s="2">
        <v>4</v>
      </c>
      <c r="AI47" s="2">
        <v>4</v>
      </c>
      <c r="AJ47">
        <f t="shared" si="8"/>
        <v>0</v>
      </c>
      <c r="AK47" s="2">
        <v>1</v>
      </c>
      <c r="AL47" s="2">
        <v>1</v>
      </c>
      <c r="AM47">
        <f t="shared" si="9"/>
        <v>0</v>
      </c>
      <c r="AN47" s="16">
        <v>3</v>
      </c>
      <c r="AO47" s="2">
        <v>3</v>
      </c>
      <c r="AP47">
        <f t="shared" si="10"/>
        <v>0</v>
      </c>
      <c r="AQ47" s="2">
        <v>0</v>
      </c>
      <c r="AR47" s="2">
        <v>0</v>
      </c>
      <c r="AS47" s="2">
        <f t="shared" si="11"/>
        <v>0</v>
      </c>
      <c r="AT47" s="2">
        <v>2</v>
      </c>
      <c r="AU47" s="2">
        <v>2</v>
      </c>
      <c r="AV47">
        <f t="shared" si="12"/>
        <v>0</v>
      </c>
      <c r="AW47" s="2">
        <v>2</v>
      </c>
      <c r="AX47" s="2">
        <v>2</v>
      </c>
      <c r="AY47" s="2">
        <f t="shared" si="13"/>
        <v>0</v>
      </c>
      <c r="AZ47" s="2">
        <v>0</v>
      </c>
      <c r="BA47" s="2">
        <v>0</v>
      </c>
      <c r="BB47" s="14">
        <f t="shared" si="14"/>
        <v>0</v>
      </c>
      <c r="BC47" s="2">
        <v>3</v>
      </c>
      <c r="BD47" s="2">
        <v>3</v>
      </c>
      <c r="BE47" s="2">
        <f t="shared" si="15"/>
        <v>0</v>
      </c>
    </row>
    <row r="48" spans="1:57" x14ac:dyDescent="0.25">
      <c r="A48">
        <v>56</v>
      </c>
      <c r="B48" t="s">
        <v>9</v>
      </c>
      <c r="C48">
        <v>1.61</v>
      </c>
      <c r="D48" s="2">
        <v>39</v>
      </c>
      <c r="E48" t="s">
        <v>24</v>
      </c>
      <c r="F48" t="s">
        <v>26</v>
      </c>
      <c r="G48" t="s">
        <v>158</v>
      </c>
      <c r="H48">
        <v>1</v>
      </c>
      <c r="I48" s="21">
        <v>0.75</v>
      </c>
      <c r="J48" s="16">
        <v>2</v>
      </c>
      <c r="K48" s="2">
        <v>2</v>
      </c>
      <c r="L48" s="2">
        <f t="shared" si="0"/>
        <v>0</v>
      </c>
      <c r="M48" s="16">
        <v>0</v>
      </c>
      <c r="N48">
        <v>0</v>
      </c>
      <c r="O48" s="2">
        <f t="shared" si="1"/>
        <v>0</v>
      </c>
      <c r="P48" s="16">
        <v>0</v>
      </c>
      <c r="Q48">
        <v>0</v>
      </c>
      <c r="R48" s="2">
        <f t="shared" si="2"/>
        <v>0</v>
      </c>
      <c r="S48" s="2">
        <v>1</v>
      </c>
      <c r="T48">
        <v>1</v>
      </c>
      <c r="U48">
        <f t="shared" si="3"/>
        <v>0</v>
      </c>
      <c r="V48" s="2">
        <v>4</v>
      </c>
      <c r="W48" s="2">
        <v>4</v>
      </c>
      <c r="X48" s="2">
        <f t="shared" si="4"/>
        <v>0</v>
      </c>
      <c r="Y48" s="16">
        <v>0</v>
      </c>
      <c r="Z48" s="2">
        <v>0</v>
      </c>
      <c r="AA48" s="11">
        <f t="shared" si="5"/>
        <v>0</v>
      </c>
      <c r="AB48" s="2">
        <v>5</v>
      </c>
      <c r="AC48" s="2">
        <v>5</v>
      </c>
      <c r="AD48">
        <f t="shared" si="6"/>
        <v>0</v>
      </c>
      <c r="AE48" s="2">
        <v>2</v>
      </c>
      <c r="AF48" s="2">
        <v>2</v>
      </c>
      <c r="AG48" s="2">
        <f t="shared" si="7"/>
        <v>0</v>
      </c>
      <c r="AH48" s="2">
        <v>4</v>
      </c>
      <c r="AI48" s="2">
        <v>4</v>
      </c>
      <c r="AJ48">
        <f t="shared" si="8"/>
        <v>0</v>
      </c>
      <c r="AK48" s="2">
        <v>3</v>
      </c>
      <c r="AL48" s="2">
        <v>3</v>
      </c>
      <c r="AM48">
        <f t="shared" si="9"/>
        <v>0</v>
      </c>
      <c r="AN48" s="16">
        <v>1</v>
      </c>
      <c r="AO48" s="2">
        <v>1</v>
      </c>
      <c r="AP48">
        <f t="shared" si="10"/>
        <v>0</v>
      </c>
      <c r="AQ48" s="2">
        <v>0</v>
      </c>
      <c r="AR48" s="2">
        <v>0</v>
      </c>
      <c r="AS48" s="2">
        <f t="shared" si="11"/>
        <v>0</v>
      </c>
      <c r="AT48" s="2">
        <v>3</v>
      </c>
      <c r="AU48" s="2">
        <v>3</v>
      </c>
      <c r="AV48">
        <f t="shared" si="12"/>
        <v>0</v>
      </c>
      <c r="AW48" s="2">
        <v>1</v>
      </c>
      <c r="AX48" s="2">
        <v>1</v>
      </c>
      <c r="AY48" s="2">
        <f t="shared" si="13"/>
        <v>0</v>
      </c>
      <c r="AZ48" s="2">
        <v>0</v>
      </c>
      <c r="BA48" s="2">
        <v>0</v>
      </c>
      <c r="BB48" s="14">
        <f t="shared" si="14"/>
        <v>0</v>
      </c>
      <c r="BC48" s="2">
        <v>3</v>
      </c>
      <c r="BD48" s="2">
        <v>3</v>
      </c>
      <c r="BE48" s="2">
        <f t="shared" si="15"/>
        <v>0</v>
      </c>
    </row>
    <row r="49" spans="1:57" x14ac:dyDescent="0.25">
      <c r="A49">
        <v>57</v>
      </c>
      <c r="B49" t="s">
        <v>9</v>
      </c>
      <c r="C49">
        <v>1.61</v>
      </c>
      <c r="D49" s="2">
        <v>145</v>
      </c>
      <c r="E49" t="s">
        <v>24</v>
      </c>
      <c r="F49" t="s">
        <v>27</v>
      </c>
      <c r="G49" t="s">
        <v>158</v>
      </c>
      <c r="H49">
        <v>0</v>
      </c>
      <c r="I49" s="21">
        <v>0.25</v>
      </c>
      <c r="J49" s="16">
        <v>2</v>
      </c>
      <c r="K49" s="2">
        <v>2</v>
      </c>
      <c r="L49" s="2">
        <f t="shared" si="0"/>
        <v>0</v>
      </c>
      <c r="M49" s="16">
        <v>0</v>
      </c>
      <c r="N49">
        <v>0</v>
      </c>
      <c r="O49" s="2">
        <f t="shared" si="1"/>
        <v>0</v>
      </c>
      <c r="P49" s="16">
        <v>0</v>
      </c>
      <c r="Q49">
        <v>0</v>
      </c>
      <c r="R49" s="2">
        <f t="shared" si="2"/>
        <v>0</v>
      </c>
      <c r="S49" s="2">
        <v>2</v>
      </c>
      <c r="T49">
        <v>2</v>
      </c>
      <c r="U49">
        <f t="shared" si="3"/>
        <v>0</v>
      </c>
      <c r="V49" s="2">
        <v>1</v>
      </c>
      <c r="W49" s="2">
        <v>1</v>
      </c>
      <c r="X49" s="2">
        <f t="shared" si="4"/>
        <v>0</v>
      </c>
      <c r="Y49" s="16">
        <v>0</v>
      </c>
      <c r="Z49" s="2">
        <v>0</v>
      </c>
      <c r="AA49" s="11">
        <f t="shared" si="5"/>
        <v>0</v>
      </c>
      <c r="AB49" s="2">
        <v>3</v>
      </c>
      <c r="AC49" s="2">
        <v>3</v>
      </c>
      <c r="AD49">
        <f t="shared" si="6"/>
        <v>0</v>
      </c>
      <c r="AE49" s="2">
        <v>1</v>
      </c>
      <c r="AF49" s="2">
        <v>1</v>
      </c>
      <c r="AG49" s="2">
        <f t="shared" si="7"/>
        <v>0</v>
      </c>
      <c r="AH49" s="2">
        <v>4</v>
      </c>
      <c r="AI49" s="2">
        <v>4</v>
      </c>
      <c r="AJ49">
        <f t="shared" si="8"/>
        <v>0</v>
      </c>
      <c r="AK49" s="2">
        <v>3</v>
      </c>
      <c r="AL49" s="2">
        <v>3</v>
      </c>
      <c r="AM49">
        <f t="shared" si="9"/>
        <v>0</v>
      </c>
      <c r="AN49" s="16">
        <v>0</v>
      </c>
      <c r="AO49" s="2">
        <v>0</v>
      </c>
      <c r="AP49">
        <f t="shared" si="10"/>
        <v>0</v>
      </c>
      <c r="AQ49" s="2">
        <v>0</v>
      </c>
      <c r="AR49" s="2">
        <v>0</v>
      </c>
      <c r="AS49" s="2">
        <f t="shared" si="11"/>
        <v>0</v>
      </c>
      <c r="AT49" s="2">
        <v>2</v>
      </c>
      <c r="AU49" s="2">
        <v>2</v>
      </c>
      <c r="AV49">
        <f t="shared" si="12"/>
        <v>0</v>
      </c>
      <c r="AW49" s="2">
        <v>2</v>
      </c>
      <c r="AX49" s="2">
        <v>1</v>
      </c>
      <c r="AY49" s="24">
        <f t="shared" si="13"/>
        <v>-1</v>
      </c>
      <c r="AZ49" s="2">
        <v>1</v>
      </c>
      <c r="BA49" s="2">
        <v>1</v>
      </c>
      <c r="BB49" s="14">
        <f t="shared" si="14"/>
        <v>0</v>
      </c>
      <c r="BC49" s="2">
        <v>2</v>
      </c>
      <c r="BD49" s="2">
        <v>2</v>
      </c>
      <c r="BE49" s="2">
        <f t="shared" si="15"/>
        <v>0</v>
      </c>
    </row>
    <row r="50" spans="1:57" x14ac:dyDescent="0.25">
      <c r="A50">
        <v>58</v>
      </c>
      <c r="B50" t="s">
        <v>13</v>
      </c>
      <c r="C50">
        <v>-0.04</v>
      </c>
      <c r="D50" s="2">
        <v>60</v>
      </c>
      <c r="E50" t="s">
        <v>150</v>
      </c>
      <c r="F50" t="s">
        <v>27</v>
      </c>
      <c r="G50" t="s">
        <v>158</v>
      </c>
      <c r="H50">
        <v>0</v>
      </c>
      <c r="I50" s="21">
        <v>0</v>
      </c>
      <c r="J50" s="16">
        <v>0</v>
      </c>
      <c r="K50" s="2">
        <v>0</v>
      </c>
      <c r="L50" s="2">
        <f t="shared" si="0"/>
        <v>0</v>
      </c>
      <c r="M50" s="16">
        <v>1</v>
      </c>
      <c r="N50">
        <v>1</v>
      </c>
      <c r="O50" s="2">
        <f t="shared" si="1"/>
        <v>0</v>
      </c>
      <c r="P50" s="16">
        <v>1</v>
      </c>
      <c r="Q50">
        <v>1</v>
      </c>
      <c r="R50" s="2">
        <f t="shared" si="2"/>
        <v>0</v>
      </c>
      <c r="S50" s="2">
        <v>3</v>
      </c>
      <c r="T50">
        <v>3</v>
      </c>
      <c r="U50">
        <f t="shared" si="3"/>
        <v>0</v>
      </c>
      <c r="V50" s="2">
        <v>1</v>
      </c>
      <c r="W50" s="2">
        <v>1</v>
      </c>
      <c r="X50" s="2">
        <f t="shared" si="4"/>
        <v>0</v>
      </c>
      <c r="Y50" s="16">
        <v>2</v>
      </c>
      <c r="Z50" s="2">
        <v>2</v>
      </c>
      <c r="AA50" s="11">
        <f t="shared" si="5"/>
        <v>0</v>
      </c>
      <c r="AB50" s="2">
        <v>4</v>
      </c>
      <c r="AC50" s="2">
        <v>4</v>
      </c>
      <c r="AD50">
        <f t="shared" si="6"/>
        <v>0</v>
      </c>
      <c r="AE50" s="2">
        <v>3</v>
      </c>
      <c r="AF50" s="2">
        <v>3</v>
      </c>
      <c r="AG50" s="2">
        <f t="shared" si="7"/>
        <v>0</v>
      </c>
      <c r="AH50" s="2">
        <v>2</v>
      </c>
      <c r="AI50" s="2">
        <v>2</v>
      </c>
      <c r="AJ50">
        <f t="shared" si="8"/>
        <v>0</v>
      </c>
      <c r="AK50" s="2">
        <v>2</v>
      </c>
      <c r="AL50" s="2">
        <v>2</v>
      </c>
      <c r="AM50">
        <f t="shared" si="9"/>
        <v>0</v>
      </c>
      <c r="AN50" s="16">
        <v>1</v>
      </c>
      <c r="AO50" s="2">
        <v>1</v>
      </c>
      <c r="AP50">
        <f t="shared" si="10"/>
        <v>0</v>
      </c>
      <c r="AQ50" s="2">
        <v>1</v>
      </c>
      <c r="AR50" s="2">
        <v>1</v>
      </c>
      <c r="AS50" s="2">
        <f t="shared" si="11"/>
        <v>0</v>
      </c>
      <c r="AT50" s="2">
        <v>1</v>
      </c>
      <c r="AU50" s="2">
        <v>1</v>
      </c>
      <c r="AV50">
        <f t="shared" si="12"/>
        <v>0</v>
      </c>
      <c r="AW50" s="2">
        <v>2</v>
      </c>
      <c r="AX50" s="2">
        <v>2</v>
      </c>
      <c r="AY50" s="2">
        <f t="shared" si="13"/>
        <v>0</v>
      </c>
      <c r="AZ50" s="2">
        <v>3</v>
      </c>
      <c r="BA50" s="2">
        <v>3</v>
      </c>
      <c r="BB50" s="14">
        <f t="shared" si="14"/>
        <v>0</v>
      </c>
      <c r="BC50" s="2">
        <v>2</v>
      </c>
      <c r="BD50" s="2">
        <v>2</v>
      </c>
      <c r="BE50" s="2">
        <f t="shared" si="15"/>
        <v>0</v>
      </c>
    </row>
    <row r="51" spans="1:57" x14ac:dyDescent="0.25">
      <c r="A51">
        <v>59</v>
      </c>
      <c r="B51" t="s">
        <v>9</v>
      </c>
      <c r="C51">
        <v>1.61</v>
      </c>
      <c r="D51" s="2">
        <v>41</v>
      </c>
      <c r="E51" t="s">
        <v>24</v>
      </c>
      <c r="F51" t="s">
        <v>28</v>
      </c>
      <c r="G51" t="s">
        <v>157</v>
      </c>
      <c r="H51">
        <v>0</v>
      </c>
      <c r="I51" s="21">
        <v>0</v>
      </c>
      <c r="J51" s="16">
        <v>0</v>
      </c>
      <c r="K51" s="2">
        <v>0</v>
      </c>
      <c r="L51" s="2">
        <f t="shared" si="0"/>
        <v>0</v>
      </c>
      <c r="M51" s="16">
        <v>0</v>
      </c>
      <c r="N51">
        <v>0</v>
      </c>
      <c r="O51" s="2">
        <f t="shared" si="1"/>
        <v>0</v>
      </c>
      <c r="P51" s="16">
        <v>2</v>
      </c>
      <c r="Q51">
        <v>2</v>
      </c>
      <c r="R51" s="2">
        <f t="shared" si="2"/>
        <v>0</v>
      </c>
      <c r="S51" s="2">
        <v>2</v>
      </c>
      <c r="T51">
        <v>2</v>
      </c>
      <c r="U51">
        <f t="shared" si="3"/>
        <v>0</v>
      </c>
      <c r="V51" s="2">
        <v>1</v>
      </c>
      <c r="W51" s="2">
        <v>1</v>
      </c>
      <c r="X51" s="2">
        <f t="shared" si="4"/>
        <v>0</v>
      </c>
      <c r="Y51" s="16">
        <v>0</v>
      </c>
      <c r="Z51" s="2">
        <v>0</v>
      </c>
      <c r="AA51" s="11">
        <f t="shared" si="5"/>
        <v>0</v>
      </c>
      <c r="AB51" s="2">
        <v>3</v>
      </c>
      <c r="AC51" s="2">
        <v>3</v>
      </c>
      <c r="AD51">
        <f t="shared" si="6"/>
        <v>0</v>
      </c>
      <c r="AE51" s="2">
        <v>2</v>
      </c>
      <c r="AF51" s="2">
        <v>2</v>
      </c>
      <c r="AG51" s="2">
        <f t="shared" si="7"/>
        <v>0</v>
      </c>
      <c r="AH51" s="2">
        <v>3</v>
      </c>
      <c r="AI51" s="2">
        <v>3</v>
      </c>
      <c r="AJ51">
        <f t="shared" si="8"/>
        <v>0</v>
      </c>
      <c r="AK51" s="2">
        <v>0</v>
      </c>
      <c r="AL51" s="2">
        <v>0</v>
      </c>
      <c r="AM51">
        <f t="shared" si="9"/>
        <v>0</v>
      </c>
      <c r="AN51" s="16">
        <v>0</v>
      </c>
      <c r="AO51" s="2">
        <v>0</v>
      </c>
      <c r="AP51">
        <f t="shared" si="10"/>
        <v>0</v>
      </c>
      <c r="AQ51" s="2">
        <v>0</v>
      </c>
      <c r="AR51" s="2">
        <v>0</v>
      </c>
      <c r="AS51" s="2">
        <f t="shared" si="11"/>
        <v>0</v>
      </c>
      <c r="AT51" s="2">
        <v>1</v>
      </c>
      <c r="AU51" s="2">
        <v>1</v>
      </c>
      <c r="AV51">
        <f t="shared" si="12"/>
        <v>0</v>
      </c>
      <c r="AW51" s="2">
        <v>2</v>
      </c>
      <c r="AX51" s="2">
        <v>2</v>
      </c>
      <c r="AY51" s="2">
        <f t="shared" si="13"/>
        <v>0</v>
      </c>
      <c r="AZ51" s="2">
        <v>1</v>
      </c>
      <c r="BA51" s="2">
        <v>1</v>
      </c>
      <c r="BB51" s="14">
        <f t="shared" si="14"/>
        <v>0</v>
      </c>
      <c r="BC51" s="2">
        <v>2</v>
      </c>
      <c r="BD51" s="2">
        <v>2</v>
      </c>
      <c r="BE51" s="2">
        <f t="shared" si="15"/>
        <v>0</v>
      </c>
    </row>
    <row r="52" spans="1:57" x14ac:dyDescent="0.25">
      <c r="A52">
        <v>60</v>
      </c>
      <c r="B52" t="s">
        <v>9</v>
      </c>
      <c r="C52">
        <v>1.61</v>
      </c>
      <c r="D52" s="2">
        <v>7</v>
      </c>
      <c r="E52" t="s">
        <v>24</v>
      </c>
      <c r="F52" t="s">
        <v>27</v>
      </c>
      <c r="G52" t="s">
        <v>157</v>
      </c>
      <c r="H52">
        <v>1</v>
      </c>
      <c r="I52" s="21">
        <v>1</v>
      </c>
      <c r="J52" s="16">
        <v>1</v>
      </c>
      <c r="K52" s="2">
        <v>1</v>
      </c>
      <c r="L52" s="2">
        <f t="shared" si="0"/>
        <v>0</v>
      </c>
      <c r="M52" s="16">
        <v>3</v>
      </c>
      <c r="N52" s="2">
        <v>3</v>
      </c>
      <c r="O52" s="2">
        <f t="shared" si="1"/>
        <v>0</v>
      </c>
      <c r="P52" s="16">
        <v>0</v>
      </c>
      <c r="Q52">
        <v>0</v>
      </c>
      <c r="R52" s="2">
        <f t="shared" si="2"/>
        <v>0</v>
      </c>
      <c r="S52" s="2">
        <v>4</v>
      </c>
      <c r="T52">
        <v>4</v>
      </c>
      <c r="U52">
        <f t="shared" si="3"/>
        <v>0</v>
      </c>
      <c r="V52" s="2">
        <v>2</v>
      </c>
      <c r="W52" s="2">
        <v>2</v>
      </c>
      <c r="X52" s="2">
        <f t="shared" si="4"/>
        <v>0</v>
      </c>
      <c r="Y52" s="16">
        <v>0</v>
      </c>
      <c r="Z52" s="2">
        <v>0</v>
      </c>
      <c r="AA52" s="11">
        <f t="shared" si="5"/>
        <v>0</v>
      </c>
      <c r="AB52" s="2">
        <v>5</v>
      </c>
      <c r="AC52" s="2">
        <v>3</v>
      </c>
      <c r="AD52" s="25">
        <f t="shared" si="6"/>
        <v>-2</v>
      </c>
      <c r="AE52" s="2">
        <v>1</v>
      </c>
      <c r="AF52" s="2">
        <v>1</v>
      </c>
      <c r="AG52" s="2">
        <f t="shared" si="7"/>
        <v>0</v>
      </c>
      <c r="AH52" s="2">
        <v>4</v>
      </c>
      <c r="AI52" s="2">
        <v>4</v>
      </c>
      <c r="AJ52">
        <f t="shared" si="8"/>
        <v>0</v>
      </c>
      <c r="AK52" s="2">
        <v>2</v>
      </c>
      <c r="AL52" s="2">
        <v>2</v>
      </c>
      <c r="AM52">
        <f t="shared" si="9"/>
        <v>0</v>
      </c>
      <c r="AN52" s="16">
        <v>1</v>
      </c>
      <c r="AO52" s="2">
        <v>1</v>
      </c>
      <c r="AP52">
        <f t="shared" si="10"/>
        <v>0</v>
      </c>
      <c r="AQ52" s="2">
        <v>2</v>
      </c>
      <c r="AR52" s="2">
        <v>2</v>
      </c>
      <c r="AS52" s="2">
        <f t="shared" si="11"/>
        <v>0</v>
      </c>
      <c r="AT52" s="2">
        <v>2</v>
      </c>
      <c r="AU52" s="2">
        <v>2</v>
      </c>
      <c r="AV52">
        <f t="shared" si="12"/>
        <v>0</v>
      </c>
      <c r="AW52" s="2">
        <v>1</v>
      </c>
      <c r="AX52" s="2">
        <v>1</v>
      </c>
      <c r="AY52" s="2">
        <f t="shared" si="13"/>
        <v>0</v>
      </c>
      <c r="AZ52" s="2">
        <v>3</v>
      </c>
      <c r="BA52" s="2">
        <v>3</v>
      </c>
      <c r="BB52" s="14">
        <f t="shared" si="14"/>
        <v>0</v>
      </c>
      <c r="BC52" s="2">
        <v>3</v>
      </c>
      <c r="BD52" s="2">
        <v>3</v>
      </c>
      <c r="BE52" s="2">
        <f t="shared" si="15"/>
        <v>0</v>
      </c>
    </row>
    <row r="53" spans="1:57" x14ac:dyDescent="0.25">
      <c r="A53">
        <v>61</v>
      </c>
      <c r="B53" t="s">
        <v>156</v>
      </c>
      <c r="C53">
        <v>1.47</v>
      </c>
      <c r="D53" s="2">
        <v>38</v>
      </c>
      <c r="E53" t="s">
        <v>153</v>
      </c>
      <c r="F53" t="s">
        <v>25</v>
      </c>
      <c r="G53" t="s">
        <v>157</v>
      </c>
      <c r="H53">
        <v>0</v>
      </c>
      <c r="I53" s="21">
        <v>1</v>
      </c>
      <c r="J53" s="16">
        <v>0</v>
      </c>
      <c r="K53" s="2">
        <v>0</v>
      </c>
      <c r="L53" s="2">
        <f t="shared" si="0"/>
        <v>0</v>
      </c>
      <c r="M53" s="16">
        <v>2</v>
      </c>
      <c r="N53">
        <v>2</v>
      </c>
      <c r="O53" s="2">
        <f t="shared" si="1"/>
        <v>0</v>
      </c>
      <c r="P53" s="16">
        <v>2</v>
      </c>
      <c r="Q53">
        <v>2</v>
      </c>
      <c r="R53" s="2">
        <f t="shared" si="2"/>
        <v>0</v>
      </c>
      <c r="S53" s="2">
        <v>1</v>
      </c>
      <c r="T53">
        <v>1</v>
      </c>
      <c r="U53">
        <f t="shared" si="3"/>
        <v>0</v>
      </c>
      <c r="V53" s="2">
        <v>3</v>
      </c>
      <c r="W53" s="2">
        <v>3</v>
      </c>
      <c r="X53" s="2">
        <f t="shared" si="4"/>
        <v>0</v>
      </c>
      <c r="Y53" s="16">
        <v>0</v>
      </c>
      <c r="Z53" s="2">
        <v>0</v>
      </c>
      <c r="AA53" s="11">
        <f t="shared" si="5"/>
        <v>0</v>
      </c>
      <c r="AB53" s="2">
        <v>2</v>
      </c>
      <c r="AC53" s="2">
        <v>2</v>
      </c>
      <c r="AD53">
        <f t="shared" si="6"/>
        <v>0</v>
      </c>
      <c r="AE53" s="2">
        <v>2</v>
      </c>
      <c r="AF53" s="2">
        <v>2</v>
      </c>
      <c r="AG53" s="2">
        <f t="shared" si="7"/>
        <v>0</v>
      </c>
      <c r="AH53" s="2">
        <v>3</v>
      </c>
      <c r="AI53" s="2">
        <v>3</v>
      </c>
      <c r="AJ53">
        <f t="shared" si="8"/>
        <v>0</v>
      </c>
      <c r="AK53" s="2">
        <v>3</v>
      </c>
      <c r="AL53" s="2">
        <v>3</v>
      </c>
      <c r="AM53">
        <f t="shared" si="9"/>
        <v>0</v>
      </c>
      <c r="AN53" s="16">
        <v>0</v>
      </c>
      <c r="AO53" s="2">
        <v>0</v>
      </c>
      <c r="AP53">
        <f t="shared" si="10"/>
        <v>0</v>
      </c>
      <c r="AQ53" s="2">
        <v>2</v>
      </c>
      <c r="AR53" s="2">
        <v>2</v>
      </c>
      <c r="AS53" s="2">
        <f t="shared" si="11"/>
        <v>0</v>
      </c>
      <c r="AT53" s="2">
        <v>2</v>
      </c>
      <c r="AU53" s="2">
        <v>2</v>
      </c>
      <c r="AV53">
        <f t="shared" si="12"/>
        <v>0</v>
      </c>
      <c r="AW53" s="2">
        <v>2</v>
      </c>
      <c r="AX53" s="2">
        <v>2</v>
      </c>
      <c r="AY53" s="2">
        <f t="shared" si="13"/>
        <v>0</v>
      </c>
      <c r="AZ53" s="2">
        <v>0</v>
      </c>
      <c r="BA53" s="2">
        <v>0</v>
      </c>
      <c r="BB53" s="14">
        <f t="shared" si="14"/>
        <v>0</v>
      </c>
      <c r="BC53" s="2">
        <v>2</v>
      </c>
      <c r="BD53" s="2">
        <v>2</v>
      </c>
      <c r="BE53" s="2">
        <f t="shared" si="15"/>
        <v>0</v>
      </c>
    </row>
    <row r="54" spans="1:57" x14ac:dyDescent="0.25">
      <c r="A54">
        <v>63</v>
      </c>
      <c r="B54" t="s">
        <v>13</v>
      </c>
      <c r="C54">
        <v>-0.04</v>
      </c>
      <c r="D54" s="2">
        <v>87</v>
      </c>
      <c r="E54" t="s">
        <v>150</v>
      </c>
      <c r="F54" t="s">
        <v>25</v>
      </c>
      <c r="G54" t="s">
        <v>157</v>
      </c>
      <c r="H54">
        <v>0</v>
      </c>
      <c r="I54" s="21">
        <v>0.75</v>
      </c>
      <c r="J54" s="16">
        <v>0</v>
      </c>
      <c r="K54" s="2">
        <v>0</v>
      </c>
      <c r="L54" s="2">
        <f t="shared" si="0"/>
        <v>0</v>
      </c>
      <c r="M54" s="16">
        <v>0</v>
      </c>
      <c r="N54" s="2">
        <v>1</v>
      </c>
      <c r="O54" s="24">
        <f t="shared" si="1"/>
        <v>1</v>
      </c>
      <c r="P54" s="16">
        <v>1</v>
      </c>
      <c r="Q54">
        <v>1</v>
      </c>
      <c r="R54" s="2">
        <f t="shared" si="2"/>
        <v>0</v>
      </c>
      <c r="S54" s="2">
        <v>1</v>
      </c>
      <c r="T54">
        <v>1</v>
      </c>
      <c r="U54">
        <f t="shared" si="3"/>
        <v>0</v>
      </c>
      <c r="V54" s="2">
        <v>1</v>
      </c>
      <c r="W54" s="2">
        <v>1</v>
      </c>
      <c r="X54" s="2">
        <f t="shared" si="4"/>
        <v>0</v>
      </c>
      <c r="Y54" s="16">
        <v>6</v>
      </c>
      <c r="Z54" s="2">
        <v>6</v>
      </c>
      <c r="AA54" s="11">
        <f t="shared" si="5"/>
        <v>0</v>
      </c>
      <c r="AB54" s="2">
        <v>5</v>
      </c>
      <c r="AC54" s="2">
        <v>5</v>
      </c>
      <c r="AD54">
        <f t="shared" si="6"/>
        <v>0</v>
      </c>
      <c r="AE54" s="2">
        <v>0</v>
      </c>
      <c r="AF54" s="2">
        <v>0</v>
      </c>
      <c r="AG54" s="2">
        <f t="shared" si="7"/>
        <v>0</v>
      </c>
      <c r="AH54" s="2">
        <v>4</v>
      </c>
      <c r="AI54" s="2">
        <v>4</v>
      </c>
      <c r="AJ54">
        <f t="shared" si="8"/>
        <v>0</v>
      </c>
      <c r="AK54" s="2">
        <v>0</v>
      </c>
      <c r="AL54" s="2">
        <v>0</v>
      </c>
      <c r="AM54">
        <f t="shared" si="9"/>
        <v>0</v>
      </c>
      <c r="AN54" s="16">
        <v>0</v>
      </c>
      <c r="AO54" s="2">
        <v>0</v>
      </c>
      <c r="AP54">
        <f t="shared" si="10"/>
        <v>0</v>
      </c>
      <c r="AQ54" s="2">
        <v>0</v>
      </c>
      <c r="AR54" s="2">
        <v>0</v>
      </c>
      <c r="AS54" s="2">
        <f t="shared" si="11"/>
        <v>0</v>
      </c>
      <c r="AT54" s="2">
        <v>1</v>
      </c>
      <c r="AU54" s="2">
        <v>1</v>
      </c>
      <c r="AV54">
        <f t="shared" si="12"/>
        <v>0</v>
      </c>
      <c r="AW54" s="2">
        <v>0</v>
      </c>
      <c r="AX54" s="2">
        <v>0</v>
      </c>
      <c r="AY54" s="2">
        <f t="shared" si="13"/>
        <v>0</v>
      </c>
      <c r="AZ54" s="2">
        <v>0</v>
      </c>
      <c r="BA54" s="2">
        <v>0</v>
      </c>
      <c r="BB54" s="14">
        <f t="shared" si="14"/>
        <v>0</v>
      </c>
      <c r="BC54" s="2">
        <v>0</v>
      </c>
      <c r="BD54" s="2">
        <v>0</v>
      </c>
      <c r="BE54" s="2">
        <f t="shared" si="15"/>
        <v>0</v>
      </c>
    </row>
    <row r="55" spans="1:57" x14ac:dyDescent="0.25">
      <c r="A55">
        <v>64</v>
      </c>
      <c r="B55" t="s">
        <v>9</v>
      </c>
      <c r="C55">
        <v>1.61</v>
      </c>
      <c r="D55" s="2">
        <v>7</v>
      </c>
      <c r="E55" t="s">
        <v>24</v>
      </c>
      <c r="F55" t="s">
        <v>28</v>
      </c>
      <c r="G55" t="s">
        <v>157</v>
      </c>
      <c r="H55">
        <v>0</v>
      </c>
      <c r="I55" s="21">
        <v>0.25</v>
      </c>
      <c r="J55" s="16">
        <v>1</v>
      </c>
      <c r="K55" s="2">
        <v>1</v>
      </c>
      <c r="L55" s="2">
        <f t="shared" si="0"/>
        <v>0</v>
      </c>
      <c r="M55" s="16">
        <v>2</v>
      </c>
      <c r="N55">
        <v>2</v>
      </c>
      <c r="O55" s="2">
        <f t="shared" si="1"/>
        <v>0</v>
      </c>
      <c r="P55" s="16">
        <v>0</v>
      </c>
      <c r="Q55">
        <v>0</v>
      </c>
      <c r="R55" s="2">
        <f t="shared" si="2"/>
        <v>0</v>
      </c>
      <c r="S55" s="2">
        <v>9</v>
      </c>
      <c r="T55">
        <v>9</v>
      </c>
      <c r="U55">
        <f t="shared" si="3"/>
        <v>0</v>
      </c>
      <c r="V55" s="2">
        <v>4</v>
      </c>
      <c r="W55" s="2">
        <v>4</v>
      </c>
      <c r="X55" s="2">
        <f t="shared" si="4"/>
        <v>0</v>
      </c>
      <c r="Y55" s="16">
        <v>0</v>
      </c>
      <c r="Z55" s="2">
        <v>0</v>
      </c>
      <c r="AA55" s="11">
        <f t="shared" si="5"/>
        <v>0</v>
      </c>
      <c r="AB55" s="2">
        <v>5</v>
      </c>
      <c r="AC55" s="2">
        <v>5</v>
      </c>
      <c r="AD55">
        <f t="shared" si="6"/>
        <v>0</v>
      </c>
      <c r="AE55" s="2">
        <v>2</v>
      </c>
      <c r="AF55" s="2">
        <v>2</v>
      </c>
      <c r="AG55" s="2">
        <f t="shared" si="7"/>
        <v>0</v>
      </c>
      <c r="AH55" s="2">
        <v>4</v>
      </c>
      <c r="AI55" s="2">
        <v>4</v>
      </c>
      <c r="AJ55">
        <f t="shared" si="8"/>
        <v>0</v>
      </c>
      <c r="AK55" s="2">
        <v>3</v>
      </c>
      <c r="AL55" s="2">
        <v>3</v>
      </c>
      <c r="AM55">
        <f t="shared" si="9"/>
        <v>0</v>
      </c>
      <c r="AN55" s="16">
        <v>3</v>
      </c>
      <c r="AO55" s="2">
        <v>3</v>
      </c>
      <c r="AP55">
        <f t="shared" si="10"/>
        <v>0</v>
      </c>
      <c r="AQ55" s="2">
        <v>0</v>
      </c>
      <c r="AR55" s="2">
        <v>0</v>
      </c>
      <c r="AS55" s="2">
        <f t="shared" si="11"/>
        <v>0</v>
      </c>
      <c r="AT55" s="2">
        <v>2</v>
      </c>
      <c r="AU55" s="2">
        <v>2</v>
      </c>
      <c r="AV55">
        <f t="shared" si="12"/>
        <v>0</v>
      </c>
      <c r="AW55" s="2">
        <v>1</v>
      </c>
      <c r="AX55" s="2">
        <v>1</v>
      </c>
      <c r="AY55" s="2">
        <f t="shared" si="13"/>
        <v>0</v>
      </c>
      <c r="AZ55" s="2">
        <v>1</v>
      </c>
      <c r="BA55" s="2">
        <v>2</v>
      </c>
      <c r="BB55" s="27">
        <f t="shared" si="14"/>
        <v>1</v>
      </c>
      <c r="BC55" s="2">
        <v>3</v>
      </c>
      <c r="BD55" s="2">
        <v>3</v>
      </c>
      <c r="BE55" s="2">
        <f t="shared" si="15"/>
        <v>0</v>
      </c>
    </row>
    <row r="56" spans="1:57" x14ac:dyDescent="0.25">
      <c r="A56">
        <v>65</v>
      </c>
      <c r="B56" t="s">
        <v>155</v>
      </c>
      <c r="C56">
        <v>0.44</v>
      </c>
      <c r="D56" s="2">
        <v>5</v>
      </c>
      <c r="E56" t="s">
        <v>153</v>
      </c>
      <c r="F56" t="s">
        <v>28</v>
      </c>
      <c r="G56" t="s">
        <v>157</v>
      </c>
      <c r="H56">
        <v>0</v>
      </c>
      <c r="I56" s="21">
        <v>0.25</v>
      </c>
      <c r="J56" s="16">
        <v>0</v>
      </c>
      <c r="K56" s="2">
        <v>0</v>
      </c>
      <c r="L56" s="2">
        <f t="shared" si="0"/>
        <v>0</v>
      </c>
      <c r="M56" s="16">
        <v>2</v>
      </c>
      <c r="N56">
        <v>2</v>
      </c>
      <c r="O56" s="2">
        <f t="shared" si="1"/>
        <v>0</v>
      </c>
      <c r="P56" s="16">
        <v>2</v>
      </c>
      <c r="Q56">
        <v>2</v>
      </c>
      <c r="R56" s="2">
        <f t="shared" si="2"/>
        <v>0</v>
      </c>
      <c r="S56" s="2">
        <v>1</v>
      </c>
      <c r="T56">
        <v>1</v>
      </c>
      <c r="U56">
        <f t="shared" si="3"/>
        <v>0</v>
      </c>
      <c r="V56" s="2">
        <v>3</v>
      </c>
      <c r="W56" s="2">
        <v>3</v>
      </c>
      <c r="X56" s="2">
        <f t="shared" si="4"/>
        <v>0</v>
      </c>
      <c r="Y56" s="16">
        <v>0</v>
      </c>
      <c r="Z56" s="2">
        <v>0</v>
      </c>
      <c r="AA56" s="11">
        <f t="shared" si="5"/>
        <v>0</v>
      </c>
      <c r="AB56" s="2">
        <v>5</v>
      </c>
      <c r="AC56" s="2">
        <v>5</v>
      </c>
      <c r="AD56">
        <f t="shared" si="6"/>
        <v>0</v>
      </c>
      <c r="AE56" s="2">
        <v>3</v>
      </c>
      <c r="AF56" s="2">
        <v>3</v>
      </c>
      <c r="AG56" s="2">
        <f t="shared" si="7"/>
        <v>0</v>
      </c>
      <c r="AH56" s="2">
        <v>4</v>
      </c>
      <c r="AI56" s="2">
        <v>4</v>
      </c>
      <c r="AJ56">
        <f t="shared" si="8"/>
        <v>0</v>
      </c>
      <c r="AK56" s="2">
        <v>1</v>
      </c>
      <c r="AL56" s="2">
        <v>1</v>
      </c>
      <c r="AM56">
        <f t="shared" si="9"/>
        <v>0</v>
      </c>
      <c r="AN56" s="16">
        <v>1</v>
      </c>
      <c r="AO56" s="2">
        <v>1</v>
      </c>
      <c r="AP56">
        <f t="shared" si="10"/>
        <v>0</v>
      </c>
      <c r="AQ56" s="2">
        <v>2</v>
      </c>
      <c r="AR56" s="2">
        <v>2</v>
      </c>
      <c r="AS56" s="2">
        <f t="shared" si="11"/>
        <v>0</v>
      </c>
      <c r="AT56" s="2">
        <v>2</v>
      </c>
      <c r="AU56" s="2">
        <v>2</v>
      </c>
      <c r="AV56">
        <f t="shared" si="12"/>
        <v>0</v>
      </c>
      <c r="AW56" s="2">
        <v>1</v>
      </c>
      <c r="AX56" s="2">
        <v>1</v>
      </c>
      <c r="AY56" s="2">
        <f t="shared" si="13"/>
        <v>0</v>
      </c>
      <c r="AZ56" s="2">
        <v>2</v>
      </c>
      <c r="BA56" s="2">
        <v>2</v>
      </c>
      <c r="BB56" s="14">
        <f t="shared" si="14"/>
        <v>0</v>
      </c>
      <c r="BC56" s="2">
        <v>2</v>
      </c>
      <c r="BD56" s="2">
        <v>2</v>
      </c>
      <c r="BE56" s="2">
        <f t="shared" si="15"/>
        <v>0</v>
      </c>
    </row>
    <row r="57" spans="1:57" x14ac:dyDescent="0.25">
      <c r="A57">
        <v>66</v>
      </c>
      <c r="B57" t="s">
        <v>13</v>
      </c>
      <c r="C57">
        <v>-0.04</v>
      </c>
      <c r="D57" s="2">
        <v>40</v>
      </c>
      <c r="E57" t="s">
        <v>153</v>
      </c>
      <c r="F57" t="s">
        <v>25</v>
      </c>
      <c r="G57" t="s">
        <v>157</v>
      </c>
      <c r="H57">
        <v>0</v>
      </c>
      <c r="I57" s="21">
        <v>0.25</v>
      </c>
      <c r="J57" s="16">
        <v>1</v>
      </c>
      <c r="K57" s="2">
        <v>1</v>
      </c>
      <c r="L57" s="2">
        <f t="shared" si="0"/>
        <v>0</v>
      </c>
      <c r="M57" s="16">
        <v>3</v>
      </c>
      <c r="N57">
        <v>3</v>
      </c>
      <c r="O57" s="2">
        <f t="shared" si="1"/>
        <v>0</v>
      </c>
      <c r="P57" s="16">
        <v>3</v>
      </c>
      <c r="Q57">
        <v>3</v>
      </c>
      <c r="R57" s="2">
        <f t="shared" si="2"/>
        <v>0</v>
      </c>
      <c r="S57" s="2">
        <v>2</v>
      </c>
      <c r="T57">
        <v>2</v>
      </c>
      <c r="U57">
        <f t="shared" si="3"/>
        <v>0</v>
      </c>
      <c r="V57" s="2">
        <v>2</v>
      </c>
      <c r="W57" s="2">
        <v>2</v>
      </c>
      <c r="X57" s="2">
        <f t="shared" si="4"/>
        <v>0</v>
      </c>
      <c r="Y57" s="16">
        <v>0</v>
      </c>
      <c r="Z57" s="2">
        <v>0</v>
      </c>
      <c r="AA57" s="11">
        <f t="shared" si="5"/>
        <v>0</v>
      </c>
      <c r="AB57" s="2">
        <v>4</v>
      </c>
      <c r="AC57" s="2">
        <v>4</v>
      </c>
      <c r="AD57">
        <f t="shared" si="6"/>
        <v>0</v>
      </c>
      <c r="AE57" s="2">
        <v>3</v>
      </c>
      <c r="AF57" s="2">
        <v>2</v>
      </c>
      <c r="AG57" s="24">
        <f t="shared" si="7"/>
        <v>-1</v>
      </c>
      <c r="AH57" s="2">
        <v>3</v>
      </c>
      <c r="AI57" s="2">
        <v>4</v>
      </c>
      <c r="AJ57" s="25">
        <f t="shared" si="8"/>
        <v>1</v>
      </c>
      <c r="AK57" s="2">
        <v>2</v>
      </c>
      <c r="AL57" s="2">
        <v>2</v>
      </c>
      <c r="AM57">
        <f t="shared" si="9"/>
        <v>0</v>
      </c>
      <c r="AN57" s="16">
        <v>2</v>
      </c>
      <c r="AO57" s="2">
        <v>2</v>
      </c>
      <c r="AP57">
        <f t="shared" si="10"/>
        <v>0</v>
      </c>
      <c r="AQ57" s="2">
        <v>2</v>
      </c>
      <c r="AR57" s="2">
        <v>2</v>
      </c>
      <c r="AS57" s="2">
        <f t="shared" si="11"/>
        <v>0</v>
      </c>
      <c r="AT57" s="2">
        <v>1</v>
      </c>
      <c r="AU57" s="2">
        <v>1</v>
      </c>
      <c r="AV57">
        <f t="shared" si="12"/>
        <v>0</v>
      </c>
      <c r="AW57" s="2">
        <v>2</v>
      </c>
      <c r="AX57" s="2">
        <v>2</v>
      </c>
      <c r="AY57" s="2">
        <f t="shared" si="13"/>
        <v>0</v>
      </c>
      <c r="AZ57" s="2">
        <v>1</v>
      </c>
      <c r="BA57" s="2">
        <v>1</v>
      </c>
      <c r="BB57" s="14">
        <f t="shared" si="14"/>
        <v>0</v>
      </c>
      <c r="BC57" s="2">
        <v>3</v>
      </c>
      <c r="BD57" s="2">
        <v>3</v>
      </c>
      <c r="BE57" s="2">
        <f t="shared" si="15"/>
        <v>0</v>
      </c>
    </row>
    <row r="58" spans="1:57" x14ac:dyDescent="0.25">
      <c r="A58">
        <v>67</v>
      </c>
      <c r="B58" t="s">
        <v>155</v>
      </c>
      <c r="C58">
        <v>0.44</v>
      </c>
      <c r="D58" s="2">
        <v>11</v>
      </c>
      <c r="E58" t="s">
        <v>33</v>
      </c>
      <c r="F58" t="s">
        <v>28</v>
      </c>
      <c r="G58" t="s">
        <v>157</v>
      </c>
      <c r="H58">
        <v>0</v>
      </c>
      <c r="I58" s="21">
        <v>0.25</v>
      </c>
      <c r="J58" s="16">
        <v>1</v>
      </c>
      <c r="K58" s="2">
        <v>1</v>
      </c>
      <c r="L58" s="2">
        <f t="shared" si="0"/>
        <v>0</v>
      </c>
      <c r="M58" s="16">
        <v>0</v>
      </c>
      <c r="N58">
        <v>0</v>
      </c>
      <c r="O58" s="2">
        <f t="shared" si="1"/>
        <v>0</v>
      </c>
      <c r="P58" s="16">
        <v>0</v>
      </c>
      <c r="Q58">
        <v>0</v>
      </c>
      <c r="R58" s="2">
        <f t="shared" si="2"/>
        <v>0</v>
      </c>
      <c r="S58" s="2">
        <v>3</v>
      </c>
      <c r="T58">
        <v>3</v>
      </c>
      <c r="U58">
        <f t="shared" si="3"/>
        <v>0</v>
      </c>
      <c r="V58" s="2">
        <v>1</v>
      </c>
      <c r="W58" s="2">
        <v>1</v>
      </c>
      <c r="X58" s="2">
        <f t="shared" si="4"/>
        <v>0</v>
      </c>
      <c r="Y58" s="16">
        <v>0</v>
      </c>
      <c r="Z58" s="2">
        <v>0</v>
      </c>
      <c r="AA58" s="11">
        <f t="shared" si="5"/>
        <v>0</v>
      </c>
      <c r="AB58" s="2">
        <v>4</v>
      </c>
      <c r="AC58" s="2">
        <v>4</v>
      </c>
      <c r="AD58">
        <f t="shared" si="6"/>
        <v>0</v>
      </c>
      <c r="AE58" s="2">
        <v>2</v>
      </c>
      <c r="AF58" s="2">
        <v>2</v>
      </c>
      <c r="AG58" s="2">
        <f t="shared" si="7"/>
        <v>0</v>
      </c>
      <c r="AH58" s="2">
        <v>4</v>
      </c>
      <c r="AI58" s="2">
        <v>4</v>
      </c>
      <c r="AJ58">
        <f t="shared" si="8"/>
        <v>0</v>
      </c>
      <c r="AK58" s="2">
        <v>0</v>
      </c>
      <c r="AL58" s="2">
        <v>0</v>
      </c>
      <c r="AM58">
        <f t="shared" si="9"/>
        <v>0</v>
      </c>
      <c r="AN58" s="16">
        <v>2</v>
      </c>
      <c r="AO58" s="2">
        <v>2</v>
      </c>
      <c r="AP58">
        <f t="shared" si="10"/>
        <v>0</v>
      </c>
      <c r="AQ58" s="2">
        <v>0</v>
      </c>
      <c r="AR58" s="2">
        <v>0</v>
      </c>
      <c r="AS58" s="2">
        <f t="shared" si="11"/>
        <v>0</v>
      </c>
      <c r="AT58" s="2">
        <v>1</v>
      </c>
      <c r="AU58" s="2">
        <v>1</v>
      </c>
      <c r="AV58">
        <f t="shared" si="12"/>
        <v>0</v>
      </c>
      <c r="AW58" s="2">
        <v>0</v>
      </c>
      <c r="AX58" s="2">
        <v>0</v>
      </c>
      <c r="AY58" s="2">
        <f t="shared" si="13"/>
        <v>0</v>
      </c>
      <c r="AZ58" s="2">
        <v>3</v>
      </c>
      <c r="BA58" s="2">
        <v>1</v>
      </c>
      <c r="BB58" s="27">
        <f t="shared" si="14"/>
        <v>-2</v>
      </c>
      <c r="BC58" s="2">
        <v>1</v>
      </c>
      <c r="BD58" s="2">
        <v>1</v>
      </c>
      <c r="BE58" s="2">
        <f t="shared" si="15"/>
        <v>0</v>
      </c>
    </row>
    <row r="59" spans="1:57" x14ac:dyDescent="0.25">
      <c r="A59">
        <v>68</v>
      </c>
      <c r="B59" t="s">
        <v>13</v>
      </c>
      <c r="C59">
        <v>-0.04</v>
      </c>
      <c r="D59" s="2">
        <v>40</v>
      </c>
      <c r="E59" t="s">
        <v>150</v>
      </c>
      <c r="F59" t="s">
        <v>25</v>
      </c>
      <c r="G59" t="s">
        <v>157</v>
      </c>
      <c r="H59">
        <v>0</v>
      </c>
      <c r="I59" s="21">
        <v>0</v>
      </c>
      <c r="J59" s="16">
        <v>0</v>
      </c>
      <c r="K59" s="2">
        <v>0</v>
      </c>
      <c r="L59" s="2">
        <f t="shared" si="0"/>
        <v>0</v>
      </c>
      <c r="M59" s="16">
        <v>2</v>
      </c>
      <c r="N59">
        <v>2</v>
      </c>
      <c r="O59" s="2">
        <f t="shared" si="1"/>
        <v>0</v>
      </c>
      <c r="P59" s="16">
        <v>2</v>
      </c>
      <c r="Q59">
        <v>2</v>
      </c>
      <c r="R59" s="2">
        <f t="shared" si="2"/>
        <v>0</v>
      </c>
      <c r="S59" s="2">
        <v>1</v>
      </c>
      <c r="T59">
        <v>1</v>
      </c>
      <c r="U59">
        <f t="shared" si="3"/>
        <v>0</v>
      </c>
      <c r="X59" s="2"/>
      <c r="Y59" s="16">
        <v>0</v>
      </c>
      <c r="Z59" s="2">
        <v>0</v>
      </c>
      <c r="AA59" s="11">
        <f t="shared" si="5"/>
        <v>0</v>
      </c>
      <c r="AB59" s="2">
        <v>4</v>
      </c>
      <c r="AC59" s="2">
        <v>4</v>
      </c>
      <c r="AD59">
        <f t="shared" si="6"/>
        <v>0</v>
      </c>
      <c r="AE59" s="2">
        <v>2</v>
      </c>
      <c r="AF59" s="2">
        <v>2</v>
      </c>
      <c r="AG59" s="2">
        <f t="shared" si="7"/>
        <v>0</v>
      </c>
      <c r="AH59" s="2">
        <v>2</v>
      </c>
      <c r="AI59" s="2">
        <v>2</v>
      </c>
      <c r="AJ59">
        <f t="shared" si="8"/>
        <v>0</v>
      </c>
      <c r="AK59" s="2">
        <v>1</v>
      </c>
      <c r="AL59" s="2">
        <v>1</v>
      </c>
      <c r="AM59">
        <f t="shared" si="9"/>
        <v>0</v>
      </c>
      <c r="AN59" s="16">
        <v>1</v>
      </c>
      <c r="AO59" s="2">
        <v>1</v>
      </c>
      <c r="AP59">
        <f t="shared" si="10"/>
        <v>0</v>
      </c>
      <c r="AQ59" s="2">
        <v>1</v>
      </c>
      <c r="AR59" s="2">
        <v>1</v>
      </c>
      <c r="AS59" s="2">
        <f t="shared" si="11"/>
        <v>0</v>
      </c>
      <c r="AT59" s="2">
        <v>1</v>
      </c>
      <c r="AU59" s="2">
        <v>1</v>
      </c>
      <c r="AV59">
        <f t="shared" si="12"/>
        <v>0</v>
      </c>
      <c r="AW59" s="2">
        <v>2</v>
      </c>
      <c r="AX59" s="2">
        <v>2</v>
      </c>
      <c r="AY59" s="2">
        <f t="shared" si="13"/>
        <v>0</v>
      </c>
      <c r="AZ59" s="2">
        <v>2</v>
      </c>
      <c r="BA59" s="2">
        <v>2</v>
      </c>
      <c r="BB59" s="14">
        <f t="shared" si="14"/>
        <v>0</v>
      </c>
      <c r="BC59" s="2">
        <v>1</v>
      </c>
      <c r="BD59" s="2">
        <v>1</v>
      </c>
      <c r="BE59" s="2">
        <f t="shared" si="15"/>
        <v>0</v>
      </c>
    </row>
    <row r="60" spans="1:57" x14ac:dyDescent="0.25">
      <c r="A60">
        <v>69</v>
      </c>
      <c r="B60" t="s">
        <v>9</v>
      </c>
      <c r="C60">
        <v>1.61</v>
      </c>
      <c r="D60" s="2">
        <v>7</v>
      </c>
      <c r="E60" t="s">
        <v>24</v>
      </c>
      <c r="F60" t="s">
        <v>28</v>
      </c>
      <c r="G60" t="s">
        <v>157</v>
      </c>
      <c r="H60">
        <v>1</v>
      </c>
      <c r="I60" s="21">
        <v>1</v>
      </c>
      <c r="J60" s="16">
        <v>0</v>
      </c>
      <c r="K60" s="2">
        <v>0</v>
      </c>
      <c r="L60" s="2">
        <f t="shared" si="0"/>
        <v>0</v>
      </c>
      <c r="M60" s="16">
        <v>3</v>
      </c>
      <c r="N60">
        <v>3</v>
      </c>
      <c r="O60" s="2">
        <f t="shared" si="1"/>
        <v>0</v>
      </c>
      <c r="P60" s="16">
        <v>3</v>
      </c>
      <c r="Q60">
        <v>3</v>
      </c>
      <c r="R60" s="2">
        <f t="shared" si="2"/>
        <v>0</v>
      </c>
      <c r="S60" s="2">
        <v>9</v>
      </c>
      <c r="T60">
        <v>8</v>
      </c>
      <c r="U60" s="25">
        <f t="shared" si="3"/>
        <v>-1</v>
      </c>
      <c r="V60" s="2">
        <v>4</v>
      </c>
      <c r="W60" s="2">
        <v>4</v>
      </c>
      <c r="X60" s="2">
        <f t="shared" si="4"/>
        <v>0</v>
      </c>
      <c r="Y60" s="16">
        <v>2</v>
      </c>
      <c r="Z60" s="2">
        <v>2</v>
      </c>
      <c r="AA60" s="11">
        <f t="shared" si="5"/>
        <v>0</v>
      </c>
      <c r="AB60" s="2">
        <v>4</v>
      </c>
      <c r="AC60" s="2">
        <v>2</v>
      </c>
      <c r="AD60" s="25">
        <f t="shared" si="6"/>
        <v>-2</v>
      </c>
      <c r="AE60" s="2">
        <v>2</v>
      </c>
      <c r="AF60" s="2">
        <v>2</v>
      </c>
      <c r="AG60" s="2">
        <f t="shared" si="7"/>
        <v>0</v>
      </c>
      <c r="AH60" s="2">
        <v>3</v>
      </c>
      <c r="AI60" s="2">
        <v>3</v>
      </c>
      <c r="AJ60">
        <f t="shared" si="8"/>
        <v>0</v>
      </c>
      <c r="AK60" s="2">
        <v>3</v>
      </c>
      <c r="AL60" s="2">
        <v>3</v>
      </c>
      <c r="AM60">
        <f t="shared" si="9"/>
        <v>0</v>
      </c>
      <c r="AN60" s="16">
        <v>3</v>
      </c>
      <c r="AO60" s="2">
        <v>3</v>
      </c>
      <c r="AP60">
        <f t="shared" si="10"/>
        <v>0</v>
      </c>
      <c r="AQ60" s="2">
        <v>2</v>
      </c>
      <c r="AR60" s="2">
        <v>2</v>
      </c>
      <c r="AS60" s="2">
        <f t="shared" si="11"/>
        <v>0</v>
      </c>
      <c r="AT60" s="2">
        <v>3</v>
      </c>
      <c r="AU60" s="2">
        <v>3</v>
      </c>
      <c r="AV60">
        <f t="shared" si="12"/>
        <v>0</v>
      </c>
      <c r="AW60" s="2">
        <v>2</v>
      </c>
      <c r="AX60" s="2">
        <v>1</v>
      </c>
      <c r="AY60" s="24">
        <f t="shared" si="13"/>
        <v>-1</v>
      </c>
      <c r="AZ60" s="2">
        <v>1</v>
      </c>
      <c r="BA60" s="2">
        <v>1</v>
      </c>
      <c r="BB60" s="14">
        <f t="shared" si="14"/>
        <v>0</v>
      </c>
      <c r="BC60" s="2">
        <v>2</v>
      </c>
      <c r="BD60">
        <v>3</v>
      </c>
      <c r="BE60" s="24">
        <f t="shared" si="15"/>
        <v>1</v>
      </c>
    </row>
    <row r="61" spans="1:57" x14ac:dyDescent="0.25">
      <c r="A61">
        <v>70</v>
      </c>
      <c r="B61" t="s">
        <v>9</v>
      </c>
      <c r="C61">
        <v>1.61</v>
      </c>
      <c r="D61" s="2">
        <v>7</v>
      </c>
      <c r="E61" t="s">
        <v>24</v>
      </c>
      <c r="F61" t="s">
        <v>27</v>
      </c>
      <c r="G61" t="s">
        <v>158</v>
      </c>
      <c r="H61">
        <v>0</v>
      </c>
      <c r="I61" s="21">
        <v>0.5</v>
      </c>
      <c r="J61" s="16">
        <v>1</v>
      </c>
      <c r="K61" s="2">
        <v>1</v>
      </c>
      <c r="L61" s="2">
        <f t="shared" si="0"/>
        <v>0</v>
      </c>
      <c r="M61" s="16">
        <v>3</v>
      </c>
      <c r="N61">
        <v>3</v>
      </c>
      <c r="O61" s="2">
        <f t="shared" si="1"/>
        <v>0</v>
      </c>
      <c r="P61" s="16">
        <v>0</v>
      </c>
      <c r="Q61">
        <v>0</v>
      </c>
      <c r="R61" s="2">
        <f t="shared" si="2"/>
        <v>0</v>
      </c>
      <c r="S61" s="2">
        <v>9</v>
      </c>
      <c r="T61">
        <v>9</v>
      </c>
      <c r="U61">
        <f t="shared" si="3"/>
        <v>0</v>
      </c>
      <c r="V61" s="2">
        <v>2</v>
      </c>
      <c r="W61" s="2">
        <v>2</v>
      </c>
      <c r="X61" s="2">
        <f t="shared" si="4"/>
        <v>0</v>
      </c>
      <c r="Y61" s="16">
        <v>2</v>
      </c>
      <c r="Z61" s="2">
        <v>2</v>
      </c>
      <c r="AA61" s="11">
        <f t="shared" si="5"/>
        <v>0</v>
      </c>
      <c r="AB61" s="2">
        <v>5</v>
      </c>
      <c r="AC61" s="2">
        <v>5</v>
      </c>
      <c r="AD61">
        <f t="shared" si="6"/>
        <v>0</v>
      </c>
      <c r="AE61" s="2">
        <v>2</v>
      </c>
      <c r="AF61" s="2">
        <v>2</v>
      </c>
      <c r="AG61" s="2">
        <f t="shared" si="7"/>
        <v>0</v>
      </c>
      <c r="AH61" s="2">
        <v>4</v>
      </c>
      <c r="AI61" s="2">
        <v>4</v>
      </c>
      <c r="AJ61">
        <f t="shared" si="8"/>
        <v>0</v>
      </c>
      <c r="AK61" s="2">
        <v>2</v>
      </c>
      <c r="AL61" s="2">
        <v>1</v>
      </c>
      <c r="AM61" s="25">
        <f t="shared" si="9"/>
        <v>-1</v>
      </c>
      <c r="AN61" s="16">
        <v>3</v>
      </c>
      <c r="AO61" s="2">
        <v>3</v>
      </c>
      <c r="AP61">
        <f t="shared" si="10"/>
        <v>0</v>
      </c>
      <c r="AQ61" s="2">
        <v>0</v>
      </c>
      <c r="AR61" s="2">
        <v>0</v>
      </c>
      <c r="AS61" s="2">
        <f t="shared" si="11"/>
        <v>0</v>
      </c>
      <c r="AT61" s="2">
        <v>3</v>
      </c>
      <c r="AU61" s="2">
        <v>3</v>
      </c>
      <c r="AV61">
        <f t="shared" si="12"/>
        <v>0</v>
      </c>
      <c r="AW61" s="2">
        <v>2</v>
      </c>
      <c r="AX61" s="2">
        <v>2</v>
      </c>
      <c r="AY61" s="2">
        <f t="shared" si="13"/>
        <v>0</v>
      </c>
      <c r="AZ61" s="2">
        <v>2</v>
      </c>
      <c r="BA61" s="2">
        <v>2</v>
      </c>
      <c r="BB61" s="14">
        <f t="shared" si="14"/>
        <v>0</v>
      </c>
      <c r="BC61" s="2">
        <v>3</v>
      </c>
      <c r="BD61" s="2">
        <v>3</v>
      </c>
      <c r="BE61" s="2">
        <f t="shared" si="15"/>
        <v>0</v>
      </c>
    </row>
    <row r="62" spans="1:57" x14ac:dyDescent="0.25">
      <c r="A62">
        <v>71</v>
      </c>
      <c r="B62" t="s">
        <v>9</v>
      </c>
      <c r="C62">
        <v>1.61</v>
      </c>
      <c r="D62" s="2">
        <v>9</v>
      </c>
      <c r="E62" t="s">
        <v>24</v>
      </c>
      <c r="F62" t="s">
        <v>26</v>
      </c>
      <c r="G62" t="s">
        <v>157</v>
      </c>
      <c r="H62">
        <v>1</v>
      </c>
      <c r="I62" s="21">
        <v>1</v>
      </c>
      <c r="J62" s="16">
        <v>0</v>
      </c>
      <c r="K62" s="2">
        <v>0</v>
      </c>
      <c r="L62" s="2">
        <f t="shared" si="0"/>
        <v>0</v>
      </c>
      <c r="M62" s="16">
        <v>0</v>
      </c>
      <c r="N62">
        <v>0</v>
      </c>
      <c r="O62" s="2">
        <f t="shared" si="1"/>
        <v>0</v>
      </c>
      <c r="P62" s="16">
        <v>0</v>
      </c>
      <c r="Q62">
        <v>0</v>
      </c>
      <c r="R62" s="2">
        <f t="shared" si="2"/>
        <v>0</v>
      </c>
      <c r="S62" s="2">
        <v>3</v>
      </c>
      <c r="T62">
        <v>3</v>
      </c>
      <c r="U62">
        <f t="shared" si="3"/>
        <v>0</v>
      </c>
      <c r="V62" s="2">
        <v>3</v>
      </c>
      <c r="W62" s="2">
        <v>1</v>
      </c>
      <c r="X62" s="24">
        <f t="shared" si="4"/>
        <v>-2</v>
      </c>
      <c r="Y62" s="16">
        <v>0</v>
      </c>
      <c r="Z62" s="2">
        <v>0</v>
      </c>
      <c r="AA62" s="11">
        <f t="shared" si="5"/>
        <v>0</v>
      </c>
      <c r="AB62" s="2">
        <v>3</v>
      </c>
      <c r="AC62" s="2">
        <v>3</v>
      </c>
      <c r="AD62">
        <f t="shared" si="6"/>
        <v>0</v>
      </c>
      <c r="AE62" s="2">
        <v>3</v>
      </c>
      <c r="AF62" s="2">
        <v>3</v>
      </c>
      <c r="AG62" s="2">
        <f t="shared" si="7"/>
        <v>0</v>
      </c>
      <c r="AH62" s="2">
        <v>4</v>
      </c>
      <c r="AI62" s="2">
        <v>4</v>
      </c>
      <c r="AJ62">
        <f t="shared" si="8"/>
        <v>0</v>
      </c>
      <c r="AK62" s="2">
        <v>3</v>
      </c>
      <c r="AL62" s="2">
        <v>3</v>
      </c>
      <c r="AM62">
        <f t="shared" si="9"/>
        <v>0</v>
      </c>
      <c r="AN62" s="16">
        <v>0</v>
      </c>
      <c r="AO62" s="2">
        <v>0</v>
      </c>
      <c r="AP62">
        <f t="shared" si="10"/>
        <v>0</v>
      </c>
      <c r="AQ62" s="2">
        <v>0</v>
      </c>
      <c r="AR62" s="2">
        <v>0</v>
      </c>
      <c r="AS62" s="2">
        <f t="shared" si="11"/>
        <v>0</v>
      </c>
      <c r="AT62" s="2">
        <v>1</v>
      </c>
      <c r="AU62" s="2">
        <v>1</v>
      </c>
      <c r="AV62">
        <f t="shared" si="12"/>
        <v>0</v>
      </c>
      <c r="AW62" s="2">
        <v>2</v>
      </c>
      <c r="AX62" s="2">
        <v>2</v>
      </c>
      <c r="AY62" s="2">
        <f t="shared" si="13"/>
        <v>0</v>
      </c>
      <c r="AZ62" s="2">
        <v>1</v>
      </c>
      <c r="BA62" s="2">
        <v>0</v>
      </c>
      <c r="BB62" s="27">
        <f t="shared" si="14"/>
        <v>-1</v>
      </c>
      <c r="BC62" s="2">
        <v>2</v>
      </c>
      <c r="BD62" s="2">
        <v>2</v>
      </c>
      <c r="BE62" s="2">
        <f t="shared" si="15"/>
        <v>0</v>
      </c>
    </row>
    <row r="63" spans="1:57" x14ac:dyDescent="0.25">
      <c r="A63">
        <v>72</v>
      </c>
      <c r="B63" t="s">
        <v>13</v>
      </c>
      <c r="C63">
        <v>-0.04</v>
      </c>
      <c r="D63" s="2">
        <v>89</v>
      </c>
      <c r="E63" t="s">
        <v>150</v>
      </c>
      <c r="F63" t="s">
        <v>27</v>
      </c>
      <c r="G63" t="s">
        <v>157</v>
      </c>
      <c r="H63">
        <v>0</v>
      </c>
      <c r="I63" s="21">
        <v>0</v>
      </c>
      <c r="J63" s="16">
        <v>0</v>
      </c>
      <c r="K63" s="2">
        <v>0</v>
      </c>
      <c r="L63" s="2">
        <f t="shared" si="0"/>
        <v>0</v>
      </c>
      <c r="M63" s="16">
        <v>0</v>
      </c>
      <c r="N63">
        <v>0</v>
      </c>
      <c r="O63" s="2">
        <f t="shared" si="1"/>
        <v>0</v>
      </c>
      <c r="P63" s="16">
        <v>0</v>
      </c>
      <c r="Q63">
        <v>0</v>
      </c>
      <c r="R63" s="2">
        <f t="shared" si="2"/>
        <v>0</v>
      </c>
      <c r="S63" s="2">
        <v>1</v>
      </c>
      <c r="T63">
        <v>1</v>
      </c>
      <c r="U63">
        <f t="shared" si="3"/>
        <v>0</v>
      </c>
      <c r="V63" s="2">
        <v>2</v>
      </c>
      <c r="W63" s="2">
        <v>2</v>
      </c>
      <c r="X63" s="2">
        <f t="shared" si="4"/>
        <v>0</v>
      </c>
      <c r="Y63" s="16">
        <v>0</v>
      </c>
      <c r="Z63" s="2">
        <v>0</v>
      </c>
      <c r="AA63" s="11">
        <f t="shared" si="5"/>
        <v>0</v>
      </c>
      <c r="AB63" s="2">
        <v>4</v>
      </c>
      <c r="AC63" s="2">
        <v>4</v>
      </c>
      <c r="AD63">
        <f t="shared" si="6"/>
        <v>0</v>
      </c>
      <c r="AE63" s="2">
        <v>2</v>
      </c>
      <c r="AF63" s="2">
        <v>2</v>
      </c>
      <c r="AG63" s="2">
        <f t="shared" si="7"/>
        <v>0</v>
      </c>
      <c r="AH63" s="2">
        <v>4</v>
      </c>
      <c r="AI63" s="2">
        <v>4</v>
      </c>
      <c r="AJ63">
        <f t="shared" si="8"/>
        <v>0</v>
      </c>
      <c r="AK63" s="2">
        <v>0</v>
      </c>
      <c r="AL63" s="2">
        <v>0</v>
      </c>
      <c r="AM63">
        <f t="shared" si="9"/>
        <v>0</v>
      </c>
      <c r="AN63" s="16">
        <v>1</v>
      </c>
      <c r="AO63" s="2">
        <v>1</v>
      </c>
      <c r="AP63">
        <f t="shared" si="10"/>
        <v>0</v>
      </c>
      <c r="AQ63" s="2">
        <v>0</v>
      </c>
      <c r="AR63" s="2">
        <v>0</v>
      </c>
      <c r="AS63" s="2">
        <f t="shared" si="11"/>
        <v>0</v>
      </c>
      <c r="AT63" s="2">
        <v>1</v>
      </c>
      <c r="AU63" s="2">
        <v>1</v>
      </c>
      <c r="AV63">
        <f t="shared" si="12"/>
        <v>0</v>
      </c>
      <c r="AW63" s="2">
        <v>2</v>
      </c>
      <c r="AX63" s="2">
        <v>2</v>
      </c>
      <c r="AY63" s="2">
        <f t="shared" si="13"/>
        <v>0</v>
      </c>
      <c r="AZ63" s="2">
        <v>2</v>
      </c>
      <c r="BA63" s="2">
        <v>2</v>
      </c>
      <c r="BB63" s="14">
        <f t="shared" si="14"/>
        <v>0</v>
      </c>
      <c r="BC63" s="2">
        <v>2</v>
      </c>
      <c r="BD63" s="2">
        <v>2</v>
      </c>
      <c r="BE63" s="2">
        <f t="shared" si="15"/>
        <v>0</v>
      </c>
    </row>
    <row r="64" spans="1:57" x14ac:dyDescent="0.25">
      <c r="A64">
        <v>73</v>
      </c>
      <c r="B64" t="s">
        <v>9</v>
      </c>
      <c r="C64">
        <v>1.61</v>
      </c>
      <c r="D64" s="2">
        <v>8</v>
      </c>
      <c r="E64" t="s">
        <v>24</v>
      </c>
      <c r="F64" t="s">
        <v>25</v>
      </c>
      <c r="G64" t="s">
        <v>158</v>
      </c>
      <c r="H64">
        <v>0</v>
      </c>
      <c r="I64" s="21">
        <v>0.25</v>
      </c>
      <c r="J64" s="16">
        <v>0</v>
      </c>
      <c r="K64" s="2">
        <v>0</v>
      </c>
      <c r="L64" s="2">
        <f t="shared" si="0"/>
        <v>0</v>
      </c>
      <c r="M64" s="16">
        <v>1</v>
      </c>
      <c r="N64">
        <v>1</v>
      </c>
      <c r="O64" s="2">
        <f t="shared" si="1"/>
        <v>0</v>
      </c>
      <c r="P64" s="16">
        <v>1</v>
      </c>
      <c r="Q64">
        <v>1</v>
      </c>
      <c r="R64" s="2">
        <f t="shared" si="2"/>
        <v>0</v>
      </c>
      <c r="S64" s="2">
        <v>5</v>
      </c>
      <c r="T64">
        <v>1</v>
      </c>
      <c r="U64" s="25">
        <f t="shared" si="3"/>
        <v>-4</v>
      </c>
      <c r="V64" s="2">
        <v>2</v>
      </c>
      <c r="W64" s="2">
        <v>2</v>
      </c>
      <c r="X64" s="2">
        <f t="shared" si="4"/>
        <v>0</v>
      </c>
      <c r="Y64" s="16">
        <v>1</v>
      </c>
      <c r="Z64" s="2">
        <v>1</v>
      </c>
      <c r="AA64" s="11">
        <f t="shared" si="5"/>
        <v>0</v>
      </c>
      <c r="AB64" s="2">
        <v>5</v>
      </c>
      <c r="AC64" s="2">
        <v>5</v>
      </c>
      <c r="AD64">
        <f t="shared" si="6"/>
        <v>0</v>
      </c>
      <c r="AE64" s="2">
        <v>3</v>
      </c>
      <c r="AF64" s="2">
        <v>3</v>
      </c>
      <c r="AG64" s="2">
        <f t="shared" si="7"/>
        <v>0</v>
      </c>
      <c r="AH64" s="2">
        <v>4</v>
      </c>
      <c r="AI64" s="2">
        <v>4</v>
      </c>
      <c r="AJ64">
        <f t="shared" si="8"/>
        <v>0</v>
      </c>
      <c r="AK64" s="2">
        <v>2</v>
      </c>
      <c r="AL64" s="2">
        <v>2</v>
      </c>
      <c r="AM64">
        <f t="shared" si="9"/>
        <v>0</v>
      </c>
      <c r="AN64" s="16">
        <v>2</v>
      </c>
      <c r="AO64" s="2">
        <v>2</v>
      </c>
      <c r="AP64">
        <f t="shared" si="10"/>
        <v>0</v>
      </c>
      <c r="AQ64" s="2">
        <v>2</v>
      </c>
      <c r="AR64" s="2">
        <v>2</v>
      </c>
      <c r="AS64" s="2">
        <f t="shared" si="11"/>
        <v>0</v>
      </c>
      <c r="AT64" s="2">
        <v>1</v>
      </c>
      <c r="AU64" s="2">
        <v>1</v>
      </c>
      <c r="AV64">
        <f t="shared" si="12"/>
        <v>0</v>
      </c>
      <c r="AW64" s="2">
        <v>2</v>
      </c>
      <c r="AX64" s="2">
        <v>2</v>
      </c>
      <c r="AY64" s="2">
        <f t="shared" si="13"/>
        <v>0</v>
      </c>
      <c r="AZ64" s="2">
        <v>0</v>
      </c>
      <c r="BA64" s="2">
        <v>0</v>
      </c>
      <c r="BB64" s="14">
        <f t="shared" si="14"/>
        <v>0</v>
      </c>
      <c r="BC64" s="2">
        <v>2</v>
      </c>
      <c r="BD64" s="2">
        <v>2</v>
      </c>
      <c r="BE64" s="2">
        <f t="shared" si="15"/>
        <v>0</v>
      </c>
    </row>
    <row r="65" spans="1:57" x14ac:dyDescent="0.25">
      <c r="A65">
        <v>74</v>
      </c>
      <c r="B65" t="s">
        <v>9</v>
      </c>
      <c r="C65">
        <v>1.61</v>
      </c>
      <c r="D65" s="2">
        <v>8</v>
      </c>
      <c r="E65" t="s">
        <v>24</v>
      </c>
      <c r="F65" t="s">
        <v>28</v>
      </c>
      <c r="G65" t="s">
        <v>157</v>
      </c>
      <c r="H65">
        <v>1</v>
      </c>
      <c r="I65" s="21">
        <v>1</v>
      </c>
      <c r="J65" s="16">
        <v>0</v>
      </c>
      <c r="K65" s="2">
        <v>0</v>
      </c>
      <c r="L65" s="2">
        <f t="shared" si="0"/>
        <v>0</v>
      </c>
      <c r="M65" s="16">
        <v>1</v>
      </c>
      <c r="N65">
        <v>1</v>
      </c>
      <c r="O65" s="2">
        <f t="shared" si="1"/>
        <v>0</v>
      </c>
      <c r="P65" s="16">
        <v>0</v>
      </c>
      <c r="Q65">
        <v>0</v>
      </c>
      <c r="R65" s="2">
        <f t="shared" si="2"/>
        <v>0</v>
      </c>
      <c r="S65" s="2">
        <v>4</v>
      </c>
      <c r="T65">
        <v>4</v>
      </c>
      <c r="U65">
        <f t="shared" si="3"/>
        <v>0</v>
      </c>
      <c r="V65" s="2">
        <v>2</v>
      </c>
      <c r="W65" s="2">
        <v>2</v>
      </c>
      <c r="X65" s="2">
        <f t="shared" si="4"/>
        <v>0</v>
      </c>
      <c r="Y65" s="16">
        <v>0</v>
      </c>
      <c r="Z65" s="2">
        <v>0</v>
      </c>
      <c r="AA65" s="11">
        <f t="shared" si="5"/>
        <v>0</v>
      </c>
      <c r="AB65" s="2">
        <v>4</v>
      </c>
      <c r="AC65" s="2">
        <v>4</v>
      </c>
      <c r="AD65">
        <f t="shared" si="6"/>
        <v>0</v>
      </c>
      <c r="AE65" s="2">
        <v>2</v>
      </c>
      <c r="AF65" s="2">
        <v>2</v>
      </c>
      <c r="AG65" s="2">
        <f t="shared" si="7"/>
        <v>0</v>
      </c>
      <c r="AH65" s="2">
        <v>4</v>
      </c>
      <c r="AI65" s="2">
        <v>4</v>
      </c>
      <c r="AJ65">
        <f t="shared" si="8"/>
        <v>0</v>
      </c>
      <c r="AK65" s="2">
        <v>3</v>
      </c>
      <c r="AL65" s="2">
        <v>3</v>
      </c>
      <c r="AM65">
        <f t="shared" si="9"/>
        <v>0</v>
      </c>
      <c r="AN65" s="16">
        <v>0</v>
      </c>
      <c r="AO65" s="2">
        <v>0</v>
      </c>
      <c r="AP65">
        <f t="shared" si="10"/>
        <v>0</v>
      </c>
      <c r="AQ65" s="2">
        <v>3</v>
      </c>
      <c r="AR65" s="2">
        <v>3</v>
      </c>
      <c r="AS65" s="2">
        <f t="shared" si="11"/>
        <v>0</v>
      </c>
      <c r="AT65" s="2">
        <v>1</v>
      </c>
      <c r="AU65" s="2">
        <v>2</v>
      </c>
      <c r="AV65" s="25">
        <f t="shared" si="12"/>
        <v>1</v>
      </c>
      <c r="AW65" s="2">
        <v>1</v>
      </c>
      <c r="AX65" s="2">
        <v>1</v>
      </c>
      <c r="AY65" s="2">
        <f t="shared" si="13"/>
        <v>0</v>
      </c>
      <c r="AZ65" s="2">
        <v>0</v>
      </c>
      <c r="BA65" s="2">
        <v>1</v>
      </c>
      <c r="BB65" s="27">
        <f t="shared" si="14"/>
        <v>1</v>
      </c>
      <c r="BC65" s="2">
        <v>3</v>
      </c>
      <c r="BD65" s="2">
        <v>3</v>
      </c>
      <c r="BE65" s="2">
        <f t="shared" si="15"/>
        <v>0</v>
      </c>
    </row>
    <row r="66" spans="1:57" x14ac:dyDescent="0.25">
      <c r="A66">
        <v>75</v>
      </c>
      <c r="B66" t="s">
        <v>156</v>
      </c>
      <c r="C66">
        <v>1.47</v>
      </c>
      <c r="D66" s="2">
        <v>39</v>
      </c>
      <c r="E66" t="s">
        <v>153</v>
      </c>
      <c r="F66" t="s">
        <v>28</v>
      </c>
      <c r="G66" t="s">
        <v>157</v>
      </c>
      <c r="H66">
        <v>0</v>
      </c>
      <c r="I66" s="21">
        <v>0.75</v>
      </c>
      <c r="J66" s="16">
        <v>1</v>
      </c>
      <c r="K66" s="2">
        <v>1</v>
      </c>
      <c r="L66" s="2">
        <f t="shared" si="0"/>
        <v>0</v>
      </c>
      <c r="M66" s="16">
        <v>3</v>
      </c>
      <c r="N66">
        <v>3</v>
      </c>
      <c r="O66" s="2">
        <f t="shared" si="1"/>
        <v>0</v>
      </c>
      <c r="P66" s="16">
        <v>3</v>
      </c>
      <c r="Q66">
        <v>3</v>
      </c>
      <c r="R66" s="2">
        <f t="shared" si="2"/>
        <v>0</v>
      </c>
      <c r="S66" s="2">
        <v>1</v>
      </c>
      <c r="T66">
        <v>1</v>
      </c>
      <c r="U66">
        <f t="shared" si="3"/>
        <v>0</v>
      </c>
      <c r="V66" s="2">
        <v>4</v>
      </c>
      <c r="W66" s="2">
        <v>3</v>
      </c>
      <c r="X66" s="24">
        <f t="shared" si="4"/>
        <v>-1</v>
      </c>
      <c r="Y66" s="16">
        <v>0</v>
      </c>
      <c r="Z66" s="2">
        <v>0</v>
      </c>
      <c r="AA66" s="11">
        <f t="shared" si="5"/>
        <v>0</v>
      </c>
      <c r="AB66" s="2">
        <v>4</v>
      </c>
      <c r="AC66" s="2">
        <v>4</v>
      </c>
      <c r="AD66">
        <f t="shared" si="6"/>
        <v>0</v>
      </c>
      <c r="AE66" s="2">
        <v>2</v>
      </c>
      <c r="AF66" s="2">
        <v>2</v>
      </c>
      <c r="AG66" s="2">
        <f t="shared" si="7"/>
        <v>0</v>
      </c>
      <c r="AH66" s="2">
        <v>4</v>
      </c>
      <c r="AI66" s="2">
        <v>4</v>
      </c>
      <c r="AJ66">
        <f t="shared" si="8"/>
        <v>0</v>
      </c>
      <c r="AK66" s="2">
        <v>2</v>
      </c>
      <c r="AL66" s="2">
        <v>2</v>
      </c>
      <c r="AM66">
        <f t="shared" si="9"/>
        <v>0</v>
      </c>
      <c r="AN66" s="16">
        <v>2</v>
      </c>
      <c r="AO66" s="2">
        <v>2</v>
      </c>
      <c r="AP66">
        <f t="shared" si="10"/>
        <v>0</v>
      </c>
      <c r="AQ66" s="2">
        <v>1</v>
      </c>
      <c r="AR66" s="2">
        <v>1</v>
      </c>
      <c r="AS66" s="2">
        <f t="shared" si="11"/>
        <v>0</v>
      </c>
      <c r="AT66" s="2">
        <v>3</v>
      </c>
      <c r="AU66" s="2">
        <v>3</v>
      </c>
      <c r="AV66">
        <f t="shared" si="12"/>
        <v>0</v>
      </c>
      <c r="AW66" s="2">
        <v>2</v>
      </c>
      <c r="AX66" s="2">
        <v>2</v>
      </c>
      <c r="AY66" s="2">
        <f t="shared" si="13"/>
        <v>0</v>
      </c>
      <c r="AZ66" s="2">
        <v>0</v>
      </c>
      <c r="BA66" s="2">
        <v>0</v>
      </c>
      <c r="BB66" s="14">
        <f t="shared" si="14"/>
        <v>0</v>
      </c>
      <c r="BC66" s="2">
        <v>2</v>
      </c>
      <c r="BD66">
        <v>0</v>
      </c>
      <c r="BE66" s="24">
        <f t="shared" si="15"/>
        <v>-2</v>
      </c>
    </row>
    <row r="67" spans="1:57" x14ac:dyDescent="0.25">
      <c r="A67">
        <v>76</v>
      </c>
      <c r="B67" t="s">
        <v>155</v>
      </c>
      <c r="C67">
        <v>0.44</v>
      </c>
      <c r="D67" s="2">
        <v>12</v>
      </c>
      <c r="E67" t="s">
        <v>153</v>
      </c>
      <c r="F67" t="s">
        <v>28</v>
      </c>
      <c r="G67" t="s">
        <v>157</v>
      </c>
      <c r="H67">
        <v>0</v>
      </c>
      <c r="I67" s="21">
        <v>0.5</v>
      </c>
      <c r="J67" s="16">
        <v>0</v>
      </c>
      <c r="K67" s="2">
        <v>0</v>
      </c>
      <c r="L67" s="2">
        <f t="shared" si="0"/>
        <v>0</v>
      </c>
      <c r="M67" s="16">
        <v>2</v>
      </c>
      <c r="N67">
        <v>2</v>
      </c>
      <c r="O67" s="2">
        <f t="shared" si="1"/>
        <v>0</v>
      </c>
      <c r="P67" s="16">
        <v>2</v>
      </c>
      <c r="Q67">
        <v>2</v>
      </c>
      <c r="R67" s="2">
        <f t="shared" si="2"/>
        <v>0</v>
      </c>
      <c r="S67" s="2">
        <v>2</v>
      </c>
      <c r="T67">
        <v>2</v>
      </c>
      <c r="U67">
        <f t="shared" si="3"/>
        <v>0</v>
      </c>
      <c r="V67" s="2">
        <v>2</v>
      </c>
      <c r="W67" s="2">
        <v>2</v>
      </c>
      <c r="X67" s="2">
        <f t="shared" si="4"/>
        <v>0</v>
      </c>
      <c r="Y67" s="16">
        <v>2</v>
      </c>
      <c r="Z67" s="2">
        <v>2</v>
      </c>
      <c r="AA67" s="11">
        <f t="shared" si="5"/>
        <v>0</v>
      </c>
      <c r="AB67" s="2">
        <v>4</v>
      </c>
      <c r="AC67" s="2">
        <v>4</v>
      </c>
      <c r="AD67">
        <f t="shared" si="6"/>
        <v>0</v>
      </c>
      <c r="AE67" s="2">
        <v>3</v>
      </c>
      <c r="AF67" s="2">
        <v>3</v>
      </c>
      <c r="AG67" s="2">
        <f t="shared" si="7"/>
        <v>0</v>
      </c>
      <c r="AH67" s="2">
        <v>4</v>
      </c>
      <c r="AI67" s="2">
        <v>4</v>
      </c>
      <c r="AJ67">
        <f t="shared" si="8"/>
        <v>0</v>
      </c>
      <c r="AK67" s="2">
        <v>0</v>
      </c>
      <c r="AL67" s="2">
        <v>0</v>
      </c>
      <c r="AM67">
        <f t="shared" si="9"/>
        <v>0</v>
      </c>
      <c r="AN67" s="16">
        <v>0</v>
      </c>
      <c r="AO67" s="2">
        <v>0</v>
      </c>
      <c r="AP67">
        <f t="shared" si="10"/>
        <v>0</v>
      </c>
      <c r="AQ67" s="2">
        <v>2</v>
      </c>
      <c r="AR67" s="2">
        <v>2</v>
      </c>
      <c r="AS67" s="2">
        <f t="shared" si="11"/>
        <v>0</v>
      </c>
      <c r="AT67" s="2">
        <v>2</v>
      </c>
      <c r="AU67" s="2">
        <v>2</v>
      </c>
      <c r="AV67">
        <f t="shared" si="12"/>
        <v>0</v>
      </c>
      <c r="AW67" s="2">
        <v>2</v>
      </c>
      <c r="AX67" s="2">
        <v>2</v>
      </c>
      <c r="AY67" s="2">
        <f t="shared" si="13"/>
        <v>0</v>
      </c>
      <c r="AZ67" s="2">
        <v>0</v>
      </c>
      <c r="BA67" s="2">
        <v>0</v>
      </c>
      <c r="BB67" s="14">
        <f t="shared" si="14"/>
        <v>0</v>
      </c>
      <c r="BC67" s="2">
        <v>3</v>
      </c>
      <c r="BD67" s="2">
        <v>3</v>
      </c>
      <c r="BE67" s="2">
        <f t="shared" si="15"/>
        <v>0</v>
      </c>
    </row>
    <row r="68" spans="1:57" x14ac:dyDescent="0.25">
      <c r="A68">
        <v>78</v>
      </c>
      <c r="B68" t="s">
        <v>9</v>
      </c>
      <c r="C68">
        <v>1.61</v>
      </c>
      <c r="D68" s="2">
        <v>30</v>
      </c>
      <c r="E68" t="s">
        <v>24</v>
      </c>
      <c r="F68" t="s">
        <v>31</v>
      </c>
      <c r="G68" t="s">
        <v>158</v>
      </c>
      <c r="H68">
        <v>0</v>
      </c>
      <c r="I68" s="21">
        <v>0</v>
      </c>
      <c r="J68" s="16">
        <v>0</v>
      </c>
      <c r="K68" s="2">
        <v>0</v>
      </c>
      <c r="L68" s="2">
        <f t="shared" ref="L68:L131" si="16">K68-J68</f>
        <v>0</v>
      </c>
      <c r="M68" s="16">
        <v>0</v>
      </c>
      <c r="N68">
        <v>0</v>
      </c>
      <c r="O68" s="2">
        <f t="shared" ref="O68:O131" si="17">N68-M68</f>
        <v>0</v>
      </c>
      <c r="P68" s="16">
        <v>0</v>
      </c>
      <c r="Q68">
        <v>0</v>
      </c>
      <c r="R68" s="2">
        <f t="shared" ref="R68:R131" si="18">Q68-P68</f>
        <v>0</v>
      </c>
      <c r="S68" s="2">
        <v>9</v>
      </c>
      <c r="T68">
        <v>9</v>
      </c>
      <c r="U68">
        <f t="shared" ref="U68:U131" si="19">T68-S68</f>
        <v>0</v>
      </c>
      <c r="V68" s="2">
        <v>2</v>
      </c>
      <c r="W68" s="2">
        <v>1</v>
      </c>
      <c r="X68" s="24">
        <f t="shared" ref="X68:X130" si="20">W68-V68</f>
        <v>-1</v>
      </c>
      <c r="Y68" s="16">
        <v>0</v>
      </c>
      <c r="Z68" s="2">
        <v>0</v>
      </c>
      <c r="AA68" s="11">
        <f t="shared" ref="AA68:AA131" si="21">Z68-Y68</f>
        <v>0</v>
      </c>
      <c r="AB68" s="2">
        <v>1</v>
      </c>
      <c r="AC68" s="2">
        <v>1</v>
      </c>
      <c r="AD68">
        <f t="shared" ref="AD68:AD131" si="22">AC68-AB68</f>
        <v>0</v>
      </c>
      <c r="AE68" s="2">
        <v>1</v>
      </c>
      <c r="AF68" s="2">
        <v>1</v>
      </c>
      <c r="AG68" s="2">
        <f t="shared" ref="AG68:AG131" si="23">AF68-AE68</f>
        <v>0</v>
      </c>
      <c r="AH68" s="2">
        <v>4</v>
      </c>
      <c r="AI68" s="2">
        <v>4</v>
      </c>
      <c r="AJ68">
        <f t="shared" ref="AJ68:AJ131" si="24">AI68-AH68</f>
        <v>0</v>
      </c>
      <c r="AK68" s="2">
        <v>1</v>
      </c>
      <c r="AL68" s="2">
        <v>1</v>
      </c>
      <c r="AM68">
        <f t="shared" ref="AM68:AM131" si="25">AL68-AK68</f>
        <v>0</v>
      </c>
      <c r="AN68" s="16">
        <v>0</v>
      </c>
      <c r="AO68" s="2">
        <v>0</v>
      </c>
      <c r="AP68">
        <f t="shared" ref="AP68:AP131" si="26">AO68-AN68</f>
        <v>0</v>
      </c>
      <c r="AQ68" s="2">
        <v>0</v>
      </c>
      <c r="AR68" s="2">
        <v>0</v>
      </c>
      <c r="AS68" s="2">
        <f t="shared" ref="AS68:AS131" si="27">AR68-AQ68</f>
        <v>0</v>
      </c>
      <c r="AT68" s="2">
        <v>1</v>
      </c>
      <c r="AU68" s="2">
        <v>1</v>
      </c>
      <c r="AV68">
        <f t="shared" ref="AV68:AV131" si="28">AU68-AT68</f>
        <v>0</v>
      </c>
      <c r="AW68" s="2">
        <v>1</v>
      </c>
      <c r="AX68" s="2">
        <v>1</v>
      </c>
      <c r="AY68" s="2">
        <f t="shared" ref="AY68:AY131" si="29">AX68-AW68</f>
        <v>0</v>
      </c>
      <c r="AZ68" s="2">
        <v>0</v>
      </c>
      <c r="BA68" s="2">
        <v>0</v>
      </c>
      <c r="BB68" s="14">
        <f t="shared" ref="BB68:BB130" si="30">BA68-AZ68</f>
        <v>0</v>
      </c>
      <c r="BC68" s="2">
        <v>3</v>
      </c>
      <c r="BD68" s="2">
        <v>3</v>
      </c>
      <c r="BE68" s="2">
        <f t="shared" ref="BE68:BE130" si="31">BD68-BC68</f>
        <v>0</v>
      </c>
    </row>
    <row r="69" spans="1:57" x14ac:dyDescent="0.25">
      <c r="A69">
        <v>79</v>
      </c>
      <c r="B69" t="s">
        <v>7</v>
      </c>
      <c r="C69">
        <v>1.42</v>
      </c>
      <c r="D69" s="2">
        <v>4</v>
      </c>
      <c r="E69" t="s">
        <v>150</v>
      </c>
      <c r="F69" t="s">
        <v>31</v>
      </c>
      <c r="G69" t="s">
        <v>158</v>
      </c>
      <c r="H69">
        <v>0</v>
      </c>
      <c r="I69" s="21">
        <v>0.25</v>
      </c>
      <c r="J69" s="16">
        <v>0</v>
      </c>
      <c r="K69" s="2">
        <v>0</v>
      </c>
      <c r="L69" s="2">
        <f t="shared" si="16"/>
        <v>0</v>
      </c>
      <c r="M69" s="16">
        <v>1</v>
      </c>
      <c r="N69">
        <v>1</v>
      </c>
      <c r="O69" s="2">
        <f t="shared" si="17"/>
        <v>0</v>
      </c>
      <c r="P69" s="16">
        <v>1</v>
      </c>
      <c r="Q69">
        <v>1</v>
      </c>
      <c r="R69" s="2">
        <f t="shared" si="18"/>
        <v>0</v>
      </c>
      <c r="S69" s="2">
        <v>2</v>
      </c>
      <c r="T69">
        <v>2</v>
      </c>
      <c r="U69">
        <f t="shared" si="19"/>
        <v>0</v>
      </c>
      <c r="V69" s="2">
        <v>2</v>
      </c>
      <c r="W69" s="2">
        <v>2</v>
      </c>
      <c r="X69" s="2">
        <f t="shared" si="20"/>
        <v>0</v>
      </c>
      <c r="Y69" s="16">
        <v>0</v>
      </c>
      <c r="Z69" s="2">
        <v>0</v>
      </c>
      <c r="AA69" s="11">
        <f t="shared" si="21"/>
        <v>0</v>
      </c>
      <c r="AB69" s="2">
        <v>4</v>
      </c>
      <c r="AC69" s="2">
        <v>4</v>
      </c>
      <c r="AD69">
        <f t="shared" si="22"/>
        <v>0</v>
      </c>
      <c r="AE69" s="2">
        <v>2</v>
      </c>
      <c r="AF69" s="2">
        <v>2</v>
      </c>
      <c r="AG69" s="2">
        <f t="shared" si="23"/>
        <v>0</v>
      </c>
      <c r="AH69" s="2">
        <v>3</v>
      </c>
      <c r="AI69" s="2">
        <v>3</v>
      </c>
      <c r="AJ69">
        <f t="shared" si="24"/>
        <v>0</v>
      </c>
      <c r="AK69" s="2">
        <v>2</v>
      </c>
      <c r="AL69" s="2">
        <v>2</v>
      </c>
      <c r="AM69">
        <f t="shared" si="25"/>
        <v>0</v>
      </c>
      <c r="AN69" s="16">
        <v>2</v>
      </c>
      <c r="AO69" s="2">
        <v>2</v>
      </c>
      <c r="AP69">
        <f t="shared" si="26"/>
        <v>0</v>
      </c>
      <c r="AQ69" s="2">
        <v>0</v>
      </c>
      <c r="AR69" s="2">
        <v>0</v>
      </c>
      <c r="AS69" s="2">
        <f t="shared" si="27"/>
        <v>0</v>
      </c>
      <c r="AT69" s="2">
        <v>2</v>
      </c>
      <c r="AU69" s="2">
        <v>2</v>
      </c>
      <c r="AV69">
        <f t="shared" si="28"/>
        <v>0</v>
      </c>
      <c r="AW69" s="2">
        <v>1</v>
      </c>
      <c r="AX69" s="2">
        <v>1</v>
      </c>
      <c r="AY69" s="2">
        <f t="shared" si="29"/>
        <v>0</v>
      </c>
      <c r="AZ69" s="2">
        <v>0</v>
      </c>
      <c r="BA69" s="2">
        <v>0</v>
      </c>
      <c r="BB69" s="14">
        <f t="shared" si="30"/>
        <v>0</v>
      </c>
      <c r="BC69" s="2">
        <v>2</v>
      </c>
      <c r="BD69" s="2">
        <v>2</v>
      </c>
      <c r="BE69" s="2">
        <f t="shared" si="31"/>
        <v>0</v>
      </c>
    </row>
    <row r="70" spans="1:57" x14ac:dyDescent="0.25">
      <c r="A70">
        <v>80</v>
      </c>
      <c r="B70" t="s">
        <v>156</v>
      </c>
      <c r="C70">
        <v>1.47</v>
      </c>
      <c r="D70" s="2">
        <v>46</v>
      </c>
      <c r="E70" t="s">
        <v>153</v>
      </c>
      <c r="F70" t="s">
        <v>25</v>
      </c>
      <c r="G70" t="s">
        <v>158</v>
      </c>
      <c r="H70">
        <v>0</v>
      </c>
      <c r="I70" s="21">
        <v>1</v>
      </c>
      <c r="J70" s="16">
        <v>0</v>
      </c>
      <c r="K70" s="2">
        <v>0</v>
      </c>
      <c r="L70" s="2">
        <f t="shared" si="16"/>
        <v>0</v>
      </c>
      <c r="M70" s="16">
        <v>1</v>
      </c>
      <c r="N70">
        <v>1</v>
      </c>
      <c r="O70" s="2">
        <f t="shared" si="17"/>
        <v>0</v>
      </c>
      <c r="P70" s="16">
        <v>1</v>
      </c>
      <c r="Q70">
        <v>1</v>
      </c>
      <c r="R70" s="2">
        <f t="shared" si="18"/>
        <v>0</v>
      </c>
      <c r="S70" s="2">
        <v>2</v>
      </c>
      <c r="T70">
        <v>2</v>
      </c>
      <c r="U70">
        <f t="shared" si="19"/>
        <v>0</v>
      </c>
      <c r="V70" s="2">
        <v>2</v>
      </c>
      <c r="W70" s="2">
        <v>2</v>
      </c>
      <c r="X70" s="2">
        <f t="shared" si="20"/>
        <v>0</v>
      </c>
      <c r="Y70" s="16">
        <v>2</v>
      </c>
      <c r="Z70" s="2">
        <v>2</v>
      </c>
      <c r="AA70" s="11">
        <f t="shared" si="21"/>
        <v>0</v>
      </c>
      <c r="AB70" s="2">
        <v>4</v>
      </c>
      <c r="AC70" s="2">
        <v>4</v>
      </c>
      <c r="AD70">
        <f t="shared" si="22"/>
        <v>0</v>
      </c>
      <c r="AE70" s="2">
        <v>1</v>
      </c>
      <c r="AF70" s="2">
        <v>1</v>
      </c>
      <c r="AG70" s="2">
        <f t="shared" si="23"/>
        <v>0</v>
      </c>
      <c r="AH70" s="2">
        <v>4</v>
      </c>
      <c r="AI70" s="2">
        <v>4</v>
      </c>
      <c r="AJ70">
        <f t="shared" si="24"/>
        <v>0</v>
      </c>
      <c r="AK70" s="2">
        <v>2</v>
      </c>
      <c r="AL70" s="2">
        <v>2</v>
      </c>
      <c r="AM70">
        <f t="shared" si="25"/>
        <v>0</v>
      </c>
      <c r="AN70" s="16">
        <v>2</v>
      </c>
      <c r="AO70" s="2">
        <v>2</v>
      </c>
      <c r="AP70">
        <f t="shared" si="26"/>
        <v>0</v>
      </c>
      <c r="AQ70" s="2">
        <v>0</v>
      </c>
      <c r="AR70" s="2">
        <v>0</v>
      </c>
      <c r="AS70" s="2">
        <f t="shared" si="27"/>
        <v>0</v>
      </c>
      <c r="AT70" s="2">
        <v>1</v>
      </c>
      <c r="AU70" s="2">
        <v>1</v>
      </c>
      <c r="AV70">
        <f t="shared" si="28"/>
        <v>0</v>
      </c>
      <c r="AW70" s="2">
        <v>1</v>
      </c>
      <c r="AX70" s="2">
        <v>1</v>
      </c>
      <c r="AY70" s="2">
        <f t="shared" si="29"/>
        <v>0</v>
      </c>
      <c r="AZ70" s="2">
        <v>1</v>
      </c>
      <c r="BA70" s="2">
        <v>1</v>
      </c>
      <c r="BB70" s="14">
        <f t="shared" si="30"/>
        <v>0</v>
      </c>
      <c r="BC70" s="2">
        <v>2</v>
      </c>
      <c r="BD70" s="2">
        <v>2</v>
      </c>
      <c r="BE70" s="2">
        <f t="shared" si="31"/>
        <v>0</v>
      </c>
    </row>
    <row r="71" spans="1:57" x14ac:dyDescent="0.25">
      <c r="A71">
        <v>81</v>
      </c>
      <c r="B71" t="s">
        <v>156</v>
      </c>
      <c r="C71">
        <v>1.47</v>
      </c>
      <c r="D71" s="2">
        <v>125</v>
      </c>
      <c r="E71" t="s">
        <v>153</v>
      </c>
      <c r="F71" t="s">
        <v>31</v>
      </c>
      <c r="G71" t="s">
        <v>158</v>
      </c>
      <c r="H71">
        <v>0</v>
      </c>
      <c r="I71" s="21">
        <v>1</v>
      </c>
      <c r="J71" s="16">
        <v>0</v>
      </c>
      <c r="K71" s="13">
        <v>1</v>
      </c>
      <c r="L71" s="24">
        <f t="shared" si="16"/>
        <v>1</v>
      </c>
      <c r="M71" s="16">
        <v>0</v>
      </c>
      <c r="N71">
        <v>0</v>
      </c>
      <c r="O71" s="2">
        <f t="shared" si="17"/>
        <v>0</v>
      </c>
      <c r="P71" s="16">
        <v>0</v>
      </c>
      <c r="Q71">
        <v>0</v>
      </c>
      <c r="R71" s="2">
        <f t="shared" si="18"/>
        <v>0</v>
      </c>
      <c r="S71" s="2">
        <v>1</v>
      </c>
      <c r="T71">
        <v>1</v>
      </c>
      <c r="U71">
        <f t="shared" si="19"/>
        <v>0</v>
      </c>
      <c r="V71" s="2">
        <v>2</v>
      </c>
      <c r="W71" s="2">
        <v>2</v>
      </c>
      <c r="X71" s="2">
        <f t="shared" si="20"/>
        <v>0</v>
      </c>
      <c r="Y71" s="16">
        <v>3</v>
      </c>
      <c r="Z71" s="2">
        <v>5</v>
      </c>
      <c r="AA71" s="26">
        <f t="shared" si="21"/>
        <v>2</v>
      </c>
      <c r="AB71" s="2">
        <v>1</v>
      </c>
      <c r="AC71" s="2">
        <v>2</v>
      </c>
      <c r="AD71" s="25">
        <f t="shared" si="22"/>
        <v>1</v>
      </c>
      <c r="AE71" s="2">
        <v>2</v>
      </c>
      <c r="AF71" s="2">
        <v>2</v>
      </c>
      <c r="AG71" s="2">
        <f t="shared" si="23"/>
        <v>0</v>
      </c>
      <c r="AH71" s="2">
        <v>2</v>
      </c>
      <c r="AI71" s="2">
        <v>2</v>
      </c>
      <c r="AJ71">
        <f t="shared" si="24"/>
        <v>0</v>
      </c>
      <c r="AK71" s="2">
        <v>2</v>
      </c>
      <c r="AL71" s="2">
        <v>2</v>
      </c>
      <c r="AM71">
        <f t="shared" si="25"/>
        <v>0</v>
      </c>
      <c r="AN71" s="16">
        <v>0</v>
      </c>
      <c r="AO71" s="2">
        <v>0</v>
      </c>
      <c r="AP71">
        <f t="shared" si="26"/>
        <v>0</v>
      </c>
      <c r="AQ71" s="2">
        <v>2</v>
      </c>
      <c r="AR71" s="2">
        <v>2</v>
      </c>
      <c r="AS71" s="2">
        <f t="shared" si="27"/>
        <v>0</v>
      </c>
      <c r="AT71" s="2">
        <v>2</v>
      </c>
      <c r="AU71" s="2">
        <v>2</v>
      </c>
      <c r="AV71">
        <f t="shared" si="28"/>
        <v>0</v>
      </c>
      <c r="AW71" s="2">
        <v>2</v>
      </c>
      <c r="AX71" s="2">
        <v>2</v>
      </c>
      <c r="AY71" s="2">
        <f t="shared" si="29"/>
        <v>0</v>
      </c>
      <c r="AZ71" s="2">
        <v>0</v>
      </c>
      <c r="BA71" s="2">
        <v>0</v>
      </c>
      <c r="BB71" s="14">
        <f t="shared" si="30"/>
        <v>0</v>
      </c>
      <c r="BC71" s="2">
        <v>1</v>
      </c>
      <c r="BD71" s="2">
        <v>1</v>
      </c>
      <c r="BE71" s="2">
        <f t="shared" si="31"/>
        <v>0</v>
      </c>
    </row>
    <row r="72" spans="1:57" x14ac:dyDescent="0.25">
      <c r="A72">
        <v>82</v>
      </c>
      <c r="B72" t="s">
        <v>13</v>
      </c>
      <c r="C72">
        <v>-0.04</v>
      </c>
      <c r="D72" s="2">
        <v>15</v>
      </c>
      <c r="E72" t="s">
        <v>150</v>
      </c>
      <c r="F72" t="s">
        <v>31</v>
      </c>
      <c r="G72" t="s">
        <v>157</v>
      </c>
      <c r="H72">
        <v>0</v>
      </c>
      <c r="I72" s="21">
        <v>0.5</v>
      </c>
      <c r="J72" s="16">
        <v>0</v>
      </c>
      <c r="K72" s="2">
        <v>0</v>
      </c>
      <c r="L72" s="2">
        <f t="shared" si="16"/>
        <v>0</v>
      </c>
      <c r="M72" s="16">
        <v>2</v>
      </c>
      <c r="N72">
        <v>2</v>
      </c>
      <c r="O72" s="2">
        <f t="shared" si="17"/>
        <v>0</v>
      </c>
      <c r="P72" s="16">
        <v>0</v>
      </c>
      <c r="Q72">
        <v>0</v>
      </c>
      <c r="R72" s="2">
        <f t="shared" si="18"/>
        <v>0</v>
      </c>
      <c r="S72" s="2">
        <v>2</v>
      </c>
      <c r="T72">
        <v>2</v>
      </c>
      <c r="U72">
        <f t="shared" si="19"/>
        <v>0</v>
      </c>
      <c r="V72">
        <v>2</v>
      </c>
      <c r="W72">
        <v>2</v>
      </c>
      <c r="X72" s="2">
        <f t="shared" si="20"/>
        <v>0</v>
      </c>
      <c r="Y72" s="16">
        <v>0</v>
      </c>
      <c r="Z72" s="2">
        <v>0</v>
      </c>
      <c r="AA72" s="11">
        <f t="shared" si="21"/>
        <v>0</v>
      </c>
      <c r="AB72" s="2">
        <v>5</v>
      </c>
      <c r="AC72" s="2">
        <v>5</v>
      </c>
      <c r="AD72">
        <f t="shared" si="22"/>
        <v>0</v>
      </c>
      <c r="AE72" s="2">
        <v>2</v>
      </c>
      <c r="AF72" s="2">
        <v>2</v>
      </c>
      <c r="AG72" s="2">
        <f t="shared" si="23"/>
        <v>0</v>
      </c>
      <c r="AH72" s="2">
        <v>2</v>
      </c>
      <c r="AI72" s="2">
        <v>2</v>
      </c>
      <c r="AJ72">
        <f t="shared" si="24"/>
        <v>0</v>
      </c>
      <c r="AK72" s="2">
        <v>1</v>
      </c>
      <c r="AL72" s="2">
        <v>1</v>
      </c>
      <c r="AM72">
        <f t="shared" si="25"/>
        <v>0</v>
      </c>
      <c r="AN72" s="16">
        <v>0</v>
      </c>
      <c r="AO72" s="2">
        <v>0</v>
      </c>
      <c r="AP72">
        <f t="shared" si="26"/>
        <v>0</v>
      </c>
      <c r="AQ72" s="2">
        <v>1</v>
      </c>
      <c r="AR72" s="2">
        <v>1</v>
      </c>
      <c r="AS72" s="2">
        <f t="shared" si="27"/>
        <v>0</v>
      </c>
      <c r="AT72" s="2">
        <v>1</v>
      </c>
      <c r="AU72" s="2">
        <v>1</v>
      </c>
      <c r="AV72">
        <f t="shared" si="28"/>
        <v>0</v>
      </c>
      <c r="AW72" s="2">
        <v>2</v>
      </c>
      <c r="AX72" s="2">
        <v>2</v>
      </c>
      <c r="AY72" s="2">
        <f t="shared" si="29"/>
        <v>0</v>
      </c>
      <c r="AZ72" s="2">
        <v>0</v>
      </c>
      <c r="BA72" s="2">
        <v>0</v>
      </c>
      <c r="BB72" s="14">
        <f t="shared" si="30"/>
        <v>0</v>
      </c>
      <c r="BC72" s="2">
        <v>2</v>
      </c>
      <c r="BD72">
        <v>3</v>
      </c>
      <c r="BE72" s="24">
        <f t="shared" si="31"/>
        <v>1</v>
      </c>
    </row>
    <row r="73" spans="1:57" x14ac:dyDescent="0.25">
      <c r="A73">
        <v>83</v>
      </c>
      <c r="B73" t="s">
        <v>155</v>
      </c>
      <c r="C73">
        <v>0.44</v>
      </c>
      <c r="D73" s="2">
        <v>9</v>
      </c>
      <c r="E73" t="s">
        <v>153</v>
      </c>
      <c r="F73" t="s">
        <v>31</v>
      </c>
      <c r="G73" t="s">
        <v>157</v>
      </c>
      <c r="H73">
        <v>0</v>
      </c>
      <c r="I73" s="21">
        <v>0.25</v>
      </c>
      <c r="J73" s="16">
        <v>0</v>
      </c>
      <c r="K73" s="2">
        <v>0</v>
      </c>
      <c r="L73" s="2">
        <f t="shared" si="16"/>
        <v>0</v>
      </c>
      <c r="M73" s="16">
        <v>0</v>
      </c>
      <c r="N73" s="2">
        <v>2</v>
      </c>
      <c r="O73" s="24">
        <f t="shared" si="17"/>
        <v>2</v>
      </c>
      <c r="P73" s="16">
        <v>0</v>
      </c>
      <c r="Q73" s="2">
        <v>2</v>
      </c>
      <c r="R73" s="24">
        <f t="shared" si="18"/>
        <v>2</v>
      </c>
      <c r="S73" s="2">
        <v>1</v>
      </c>
      <c r="T73">
        <v>1</v>
      </c>
      <c r="U73">
        <f t="shared" si="19"/>
        <v>0</v>
      </c>
      <c r="V73" s="2">
        <v>4</v>
      </c>
      <c r="W73" s="2">
        <v>4</v>
      </c>
      <c r="X73" s="2">
        <f t="shared" si="20"/>
        <v>0</v>
      </c>
      <c r="Y73" s="16">
        <v>0</v>
      </c>
      <c r="Z73" s="2">
        <v>0</v>
      </c>
      <c r="AA73" s="11">
        <f t="shared" si="21"/>
        <v>0</v>
      </c>
      <c r="AB73" s="2">
        <v>4</v>
      </c>
      <c r="AC73" s="2">
        <v>4</v>
      </c>
      <c r="AD73">
        <f t="shared" si="22"/>
        <v>0</v>
      </c>
      <c r="AE73" s="2">
        <v>0</v>
      </c>
      <c r="AF73" s="2">
        <v>0</v>
      </c>
      <c r="AG73" s="2">
        <f t="shared" si="23"/>
        <v>0</v>
      </c>
      <c r="AH73" s="2">
        <v>2</v>
      </c>
      <c r="AI73" s="2">
        <v>2</v>
      </c>
      <c r="AJ73">
        <f t="shared" si="24"/>
        <v>0</v>
      </c>
      <c r="AK73" s="2">
        <v>0</v>
      </c>
      <c r="AL73" s="2">
        <v>0</v>
      </c>
      <c r="AM73">
        <f t="shared" si="25"/>
        <v>0</v>
      </c>
      <c r="AN73" s="16">
        <v>0</v>
      </c>
      <c r="AO73" s="2">
        <v>0</v>
      </c>
      <c r="AP73">
        <f t="shared" si="26"/>
        <v>0</v>
      </c>
      <c r="AQ73" s="2">
        <v>0</v>
      </c>
      <c r="AR73" s="2">
        <v>0</v>
      </c>
      <c r="AS73" s="2">
        <f t="shared" si="27"/>
        <v>0</v>
      </c>
      <c r="AT73" s="2">
        <v>1</v>
      </c>
      <c r="AU73" s="2">
        <v>1</v>
      </c>
      <c r="AV73">
        <f t="shared" si="28"/>
        <v>0</v>
      </c>
      <c r="AW73" s="2">
        <v>1</v>
      </c>
      <c r="AX73" s="2">
        <v>1</v>
      </c>
      <c r="AY73" s="2">
        <f t="shared" si="29"/>
        <v>0</v>
      </c>
      <c r="AZ73" s="2">
        <v>1</v>
      </c>
      <c r="BA73" s="2">
        <v>1</v>
      </c>
      <c r="BB73" s="14">
        <f t="shared" si="30"/>
        <v>0</v>
      </c>
      <c r="BC73" s="2">
        <v>3</v>
      </c>
      <c r="BD73" s="2">
        <v>3</v>
      </c>
      <c r="BE73" s="2">
        <f t="shared" si="31"/>
        <v>0</v>
      </c>
    </row>
    <row r="74" spans="1:57" x14ac:dyDescent="0.25">
      <c r="A74">
        <v>84</v>
      </c>
      <c r="B74" t="s">
        <v>155</v>
      </c>
      <c r="C74">
        <v>0.44</v>
      </c>
      <c r="D74" s="2">
        <v>12</v>
      </c>
      <c r="E74" t="s">
        <v>33</v>
      </c>
      <c r="F74" t="s">
        <v>28</v>
      </c>
      <c r="G74" t="s">
        <v>157</v>
      </c>
      <c r="H74">
        <v>0</v>
      </c>
      <c r="I74" s="21">
        <v>0</v>
      </c>
      <c r="J74" s="16">
        <v>0</v>
      </c>
      <c r="K74" s="2">
        <v>0</v>
      </c>
      <c r="L74" s="2">
        <f t="shared" si="16"/>
        <v>0</v>
      </c>
      <c r="M74" s="16">
        <v>2</v>
      </c>
      <c r="N74">
        <v>2</v>
      </c>
      <c r="O74" s="2">
        <f t="shared" si="17"/>
        <v>0</v>
      </c>
      <c r="P74" s="16">
        <v>2</v>
      </c>
      <c r="Q74">
        <v>2</v>
      </c>
      <c r="R74" s="2">
        <f t="shared" si="18"/>
        <v>0</v>
      </c>
      <c r="S74" s="2">
        <v>3</v>
      </c>
      <c r="T74">
        <v>3</v>
      </c>
      <c r="U74">
        <f t="shared" si="19"/>
        <v>0</v>
      </c>
      <c r="V74" s="2">
        <v>1</v>
      </c>
      <c r="W74" s="2">
        <v>2</v>
      </c>
      <c r="X74" s="24">
        <f t="shared" si="20"/>
        <v>1</v>
      </c>
      <c r="Y74" s="16">
        <v>0</v>
      </c>
      <c r="Z74" s="2">
        <v>0</v>
      </c>
      <c r="AA74" s="11">
        <f t="shared" si="21"/>
        <v>0</v>
      </c>
      <c r="AB74" s="2">
        <v>1</v>
      </c>
      <c r="AC74" s="2">
        <v>1</v>
      </c>
      <c r="AD74">
        <f t="shared" si="22"/>
        <v>0</v>
      </c>
      <c r="AE74" s="2">
        <v>2</v>
      </c>
      <c r="AF74" s="2">
        <v>2</v>
      </c>
      <c r="AG74" s="2">
        <f t="shared" si="23"/>
        <v>0</v>
      </c>
      <c r="AH74" s="2">
        <v>4</v>
      </c>
      <c r="AI74" s="2">
        <v>4</v>
      </c>
      <c r="AJ74">
        <f t="shared" si="24"/>
        <v>0</v>
      </c>
      <c r="AK74" s="2">
        <v>1</v>
      </c>
      <c r="AL74" s="2">
        <v>1</v>
      </c>
      <c r="AM74">
        <f t="shared" si="25"/>
        <v>0</v>
      </c>
      <c r="AN74" s="16">
        <v>3</v>
      </c>
      <c r="AO74" s="2">
        <v>3</v>
      </c>
      <c r="AP74">
        <f t="shared" si="26"/>
        <v>0</v>
      </c>
      <c r="AQ74" s="2">
        <v>0</v>
      </c>
      <c r="AR74" s="2">
        <v>0</v>
      </c>
      <c r="AS74" s="2">
        <f t="shared" si="27"/>
        <v>0</v>
      </c>
      <c r="AT74" s="2">
        <v>2</v>
      </c>
      <c r="AU74" s="2">
        <v>2</v>
      </c>
      <c r="AV74">
        <f t="shared" si="28"/>
        <v>0</v>
      </c>
      <c r="AW74" s="2">
        <v>2</v>
      </c>
      <c r="AX74" s="2">
        <v>2</v>
      </c>
      <c r="AY74" s="2">
        <f t="shared" si="29"/>
        <v>0</v>
      </c>
      <c r="AZ74" s="2">
        <v>3</v>
      </c>
      <c r="BA74" s="2">
        <v>3</v>
      </c>
      <c r="BB74" s="14">
        <f t="shared" si="30"/>
        <v>0</v>
      </c>
      <c r="BC74" s="2">
        <v>1</v>
      </c>
      <c r="BD74" s="2">
        <v>1</v>
      </c>
      <c r="BE74" s="2">
        <f t="shared" si="31"/>
        <v>0</v>
      </c>
    </row>
    <row r="75" spans="1:57" x14ac:dyDescent="0.25">
      <c r="A75">
        <v>85</v>
      </c>
      <c r="B75" t="s">
        <v>13</v>
      </c>
      <c r="C75">
        <v>-0.04</v>
      </c>
      <c r="D75" s="2">
        <v>40</v>
      </c>
      <c r="E75" t="s">
        <v>34</v>
      </c>
      <c r="F75" t="s">
        <v>25</v>
      </c>
      <c r="G75" t="s">
        <v>157</v>
      </c>
      <c r="H75">
        <v>0</v>
      </c>
      <c r="I75" s="21">
        <v>0</v>
      </c>
      <c r="J75" s="16">
        <v>0</v>
      </c>
      <c r="K75" s="2">
        <v>0</v>
      </c>
      <c r="L75" s="2">
        <f t="shared" si="16"/>
        <v>0</v>
      </c>
      <c r="M75" s="16">
        <v>0</v>
      </c>
      <c r="N75">
        <v>0</v>
      </c>
      <c r="O75" s="2">
        <f t="shared" si="17"/>
        <v>0</v>
      </c>
      <c r="P75" s="16">
        <v>0</v>
      </c>
      <c r="Q75">
        <v>0</v>
      </c>
      <c r="R75" s="2">
        <f t="shared" si="18"/>
        <v>0</v>
      </c>
      <c r="S75" s="2">
        <v>1</v>
      </c>
      <c r="T75">
        <v>1</v>
      </c>
      <c r="U75">
        <f t="shared" si="19"/>
        <v>0</v>
      </c>
      <c r="V75" s="2">
        <v>1</v>
      </c>
      <c r="W75" s="2">
        <v>1</v>
      </c>
      <c r="X75" s="2">
        <f t="shared" si="20"/>
        <v>0</v>
      </c>
      <c r="Y75" s="16">
        <v>0</v>
      </c>
      <c r="Z75" s="2">
        <v>0</v>
      </c>
      <c r="AA75" s="11">
        <f t="shared" si="21"/>
        <v>0</v>
      </c>
      <c r="AB75" s="2">
        <v>5</v>
      </c>
      <c r="AC75" s="2">
        <v>5</v>
      </c>
      <c r="AD75">
        <f t="shared" si="22"/>
        <v>0</v>
      </c>
      <c r="AE75" s="2">
        <v>0</v>
      </c>
      <c r="AF75" s="2">
        <v>0</v>
      </c>
      <c r="AG75" s="2">
        <f t="shared" si="23"/>
        <v>0</v>
      </c>
      <c r="AH75" s="2">
        <v>1</v>
      </c>
      <c r="AI75" s="2">
        <v>1</v>
      </c>
      <c r="AJ75">
        <f t="shared" si="24"/>
        <v>0</v>
      </c>
      <c r="AK75" s="2">
        <v>2</v>
      </c>
      <c r="AL75" s="2">
        <v>2</v>
      </c>
      <c r="AM75">
        <f t="shared" si="25"/>
        <v>0</v>
      </c>
      <c r="AN75" s="16">
        <v>0</v>
      </c>
      <c r="AO75" s="2">
        <v>0</v>
      </c>
      <c r="AP75">
        <f t="shared" si="26"/>
        <v>0</v>
      </c>
      <c r="AQ75" s="2">
        <v>0</v>
      </c>
      <c r="AR75" s="2">
        <v>0</v>
      </c>
      <c r="AS75" s="2">
        <f t="shared" si="27"/>
        <v>0</v>
      </c>
      <c r="AT75" s="2">
        <v>2</v>
      </c>
      <c r="AU75" s="2">
        <v>2</v>
      </c>
      <c r="AV75">
        <f t="shared" si="28"/>
        <v>0</v>
      </c>
      <c r="AW75" s="2">
        <v>2</v>
      </c>
      <c r="AX75" s="2">
        <v>2</v>
      </c>
      <c r="AY75" s="2">
        <f t="shared" si="29"/>
        <v>0</v>
      </c>
      <c r="AZ75" s="2">
        <v>0</v>
      </c>
      <c r="BA75" s="2">
        <v>0</v>
      </c>
      <c r="BB75" s="14">
        <f t="shared" si="30"/>
        <v>0</v>
      </c>
      <c r="BC75" s="2">
        <v>3</v>
      </c>
      <c r="BD75" s="2">
        <v>3</v>
      </c>
      <c r="BE75" s="2">
        <f t="shared" si="31"/>
        <v>0</v>
      </c>
    </row>
    <row r="76" spans="1:57" x14ac:dyDescent="0.25">
      <c r="A76">
        <v>86</v>
      </c>
      <c r="B76" t="s">
        <v>156</v>
      </c>
      <c r="C76">
        <v>1.47</v>
      </c>
      <c r="D76" s="2">
        <v>30</v>
      </c>
      <c r="E76" t="s">
        <v>153</v>
      </c>
      <c r="F76" t="s">
        <v>25</v>
      </c>
      <c r="G76" t="s">
        <v>157</v>
      </c>
      <c r="H76">
        <v>0</v>
      </c>
      <c r="I76" s="21">
        <v>0</v>
      </c>
      <c r="J76" s="16">
        <v>1</v>
      </c>
      <c r="K76" s="2">
        <v>1</v>
      </c>
      <c r="L76" s="2">
        <f t="shared" si="16"/>
        <v>0</v>
      </c>
      <c r="M76" s="16">
        <v>1</v>
      </c>
      <c r="N76">
        <v>1</v>
      </c>
      <c r="O76" s="2">
        <f t="shared" si="17"/>
        <v>0</v>
      </c>
      <c r="P76" s="16">
        <v>0</v>
      </c>
      <c r="Q76">
        <v>0</v>
      </c>
      <c r="R76" s="2">
        <f t="shared" si="18"/>
        <v>0</v>
      </c>
      <c r="S76" s="2">
        <v>2</v>
      </c>
      <c r="T76">
        <v>2</v>
      </c>
      <c r="U76">
        <f t="shared" si="19"/>
        <v>0</v>
      </c>
      <c r="V76" s="2">
        <v>4</v>
      </c>
      <c r="W76" s="2">
        <v>4</v>
      </c>
      <c r="X76" s="2">
        <f t="shared" si="20"/>
        <v>0</v>
      </c>
      <c r="Y76" s="16">
        <v>4</v>
      </c>
      <c r="Z76" s="2">
        <v>4</v>
      </c>
      <c r="AA76" s="11">
        <f t="shared" si="21"/>
        <v>0</v>
      </c>
      <c r="AB76" s="2">
        <v>2</v>
      </c>
      <c r="AC76" s="2">
        <v>2</v>
      </c>
      <c r="AD76">
        <f t="shared" si="22"/>
        <v>0</v>
      </c>
      <c r="AE76" s="2">
        <v>2</v>
      </c>
      <c r="AF76" s="2">
        <v>2</v>
      </c>
      <c r="AG76" s="2">
        <f t="shared" si="23"/>
        <v>0</v>
      </c>
      <c r="AH76" s="2">
        <v>3</v>
      </c>
      <c r="AI76" s="2">
        <v>3</v>
      </c>
      <c r="AJ76">
        <f t="shared" si="24"/>
        <v>0</v>
      </c>
      <c r="AK76" s="2">
        <v>1</v>
      </c>
      <c r="AL76" s="2">
        <v>1</v>
      </c>
      <c r="AM76">
        <f t="shared" si="25"/>
        <v>0</v>
      </c>
      <c r="AN76" s="16">
        <v>3</v>
      </c>
      <c r="AO76" s="2">
        <v>3</v>
      </c>
      <c r="AP76">
        <f t="shared" si="26"/>
        <v>0</v>
      </c>
      <c r="AQ76" s="2">
        <v>2</v>
      </c>
      <c r="AR76" s="2">
        <v>2</v>
      </c>
      <c r="AS76" s="2">
        <f t="shared" si="27"/>
        <v>0</v>
      </c>
      <c r="AT76" s="2">
        <v>3</v>
      </c>
      <c r="AU76" s="2">
        <v>3</v>
      </c>
      <c r="AV76">
        <f t="shared" si="28"/>
        <v>0</v>
      </c>
      <c r="AW76" s="2">
        <v>2</v>
      </c>
      <c r="AX76" s="2">
        <v>2</v>
      </c>
      <c r="AY76" s="2">
        <f t="shared" si="29"/>
        <v>0</v>
      </c>
      <c r="AZ76" s="2">
        <v>0</v>
      </c>
      <c r="BA76" s="2">
        <v>0</v>
      </c>
      <c r="BB76" s="14">
        <f t="shared" si="30"/>
        <v>0</v>
      </c>
      <c r="BC76" s="2">
        <v>3</v>
      </c>
      <c r="BD76" s="2">
        <v>3</v>
      </c>
      <c r="BE76" s="2">
        <f t="shared" si="31"/>
        <v>0</v>
      </c>
    </row>
    <row r="77" spans="1:57" x14ac:dyDescent="0.25">
      <c r="A77">
        <v>87</v>
      </c>
      <c r="B77" t="s">
        <v>13</v>
      </c>
      <c r="C77">
        <v>-0.04</v>
      </c>
      <c r="D77" s="2">
        <v>87</v>
      </c>
      <c r="E77" t="s">
        <v>152</v>
      </c>
      <c r="F77" t="s">
        <v>31</v>
      </c>
      <c r="G77" t="s">
        <v>157</v>
      </c>
      <c r="H77">
        <v>0</v>
      </c>
      <c r="I77" s="21">
        <v>0.25</v>
      </c>
      <c r="J77" s="16">
        <v>0</v>
      </c>
      <c r="K77" s="2">
        <v>0</v>
      </c>
      <c r="L77" s="2">
        <f t="shared" si="16"/>
        <v>0</v>
      </c>
      <c r="M77" s="16">
        <v>2</v>
      </c>
      <c r="N77">
        <v>2</v>
      </c>
      <c r="O77" s="2">
        <f t="shared" si="17"/>
        <v>0</v>
      </c>
      <c r="P77" s="16">
        <v>2</v>
      </c>
      <c r="Q77">
        <v>2</v>
      </c>
      <c r="R77" s="2">
        <f t="shared" si="18"/>
        <v>0</v>
      </c>
      <c r="S77" s="2">
        <v>3</v>
      </c>
      <c r="T77">
        <v>3</v>
      </c>
      <c r="U77">
        <f t="shared" si="19"/>
        <v>0</v>
      </c>
      <c r="V77" s="2">
        <v>3</v>
      </c>
      <c r="W77" s="2">
        <v>3</v>
      </c>
      <c r="X77" s="2">
        <f t="shared" si="20"/>
        <v>0</v>
      </c>
      <c r="Y77" s="16">
        <v>4</v>
      </c>
      <c r="Z77" s="2">
        <v>4</v>
      </c>
      <c r="AA77" s="11">
        <f t="shared" si="21"/>
        <v>0</v>
      </c>
      <c r="AB77" s="2">
        <v>4</v>
      </c>
      <c r="AC77" s="2">
        <v>4</v>
      </c>
      <c r="AD77">
        <f t="shared" si="22"/>
        <v>0</v>
      </c>
      <c r="AE77" s="2">
        <v>1</v>
      </c>
      <c r="AF77" s="2">
        <v>1</v>
      </c>
      <c r="AG77" s="2">
        <f t="shared" si="23"/>
        <v>0</v>
      </c>
      <c r="AH77" s="2">
        <v>2</v>
      </c>
      <c r="AI77" s="2">
        <v>2</v>
      </c>
      <c r="AJ77">
        <f t="shared" si="24"/>
        <v>0</v>
      </c>
      <c r="AK77" s="2">
        <v>3</v>
      </c>
      <c r="AL77" s="2">
        <v>3</v>
      </c>
      <c r="AM77">
        <f t="shared" si="25"/>
        <v>0</v>
      </c>
      <c r="AN77" s="16">
        <v>1</v>
      </c>
      <c r="AO77" s="2">
        <v>1</v>
      </c>
      <c r="AP77">
        <f t="shared" si="26"/>
        <v>0</v>
      </c>
      <c r="AQ77" s="2">
        <v>1</v>
      </c>
      <c r="AR77" s="2">
        <v>1</v>
      </c>
      <c r="AS77" s="2">
        <f t="shared" si="27"/>
        <v>0</v>
      </c>
      <c r="AT77" s="2">
        <v>1</v>
      </c>
      <c r="AU77" s="2">
        <v>1</v>
      </c>
      <c r="AV77">
        <f t="shared" si="28"/>
        <v>0</v>
      </c>
      <c r="AW77" s="2">
        <v>1</v>
      </c>
      <c r="AX77" s="2">
        <v>1</v>
      </c>
      <c r="AY77" s="2">
        <f t="shared" si="29"/>
        <v>0</v>
      </c>
      <c r="AZ77" s="2">
        <v>1</v>
      </c>
      <c r="BA77" s="2">
        <v>1</v>
      </c>
      <c r="BB77" s="14">
        <f t="shared" si="30"/>
        <v>0</v>
      </c>
      <c r="BC77" s="2">
        <v>1</v>
      </c>
      <c r="BD77">
        <v>2</v>
      </c>
      <c r="BE77" s="24">
        <f t="shared" si="31"/>
        <v>1</v>
      </c>
    </row>
    <row r="78" spans="1:57" x14ac:dyDescent="0.25">
      <c r="A78">
        <v>88</v>
      </c>
      <c r="B78" t="s">
        <v>9</v>
      </c>
      <c r="C78">
        <v>1.61</v>
      </c>
      <c r="D78" s="2">
        <v>147</v>
      </c>
      <c r="E78" t="s">
        <v>24</v>
      </c>
      <c r="F78" t="s">
        <v>25</v>
      </c>
      <c r="G78" t="s">
        <v>158</v>
      </c>
      <c r="H78">
        <v>0</v>
      </c>
      <c r="I78" s="21">
        <v>0</v>
      </c>
      <c r="J78" s="16">
        <v>1</v>
      </c>
      <c r="K78" s="2">
        <v>1</v>
      </c>
      <c r="L78" s="2">
        <f t="shared" si="16"/>
        <v>0</v>
      </c>
      <c r="M78" s="16">
        <v>0</v>
      </c>
      <c r="N78">
        <v>0</v>
      </c>
      <c r="O78" s="2">
        <f t="shared" si="17"/>
        <v>0</v>
      </c>
      <c r="P78" s="16">
        <v>1</v>
      </c>
      <c r="Q78">
        <v>1</v>
      </c>
      <c r="R78" s="2">
        <f t="shared" si="18"/>
        <v>0</v>
      </c>
      <c r="S78" s="2">
        <v>3</v>
      </c>
      <c r="T78">
        <v>3</v>
      </c>
      <c r="U78">
        <f t="shared" si="19"/>
        <v>0</v>
      </c>
      <c r="V78" s="2">
        <v>3</v>
      </c>
      <c r="W78" s="2">
        <v>3</v>
      </c>
      <c r="X78" s="2">
        <f t="shared" si="20"/>
        <v>0</v>
      </c>
      <c r="Y78" s="16">
        <v>0</v>
      </c>
      <c r="Z78" s="2">
        <v>0</v>
      </c>
      <c r="AA78" s="11">
        <f t="shared" si="21"/>
        <v>0</v>
      </c>
      <c r="AB78" s="2">
        <v>2</v>
      </c>
      <c r="AC78" s="2">
        <v>2</v>
      </c>
      <c r="AD78">
        <f t="shared" si="22"/>
        <v>0</v>
      </c>
      <c r="AE78" s="2">
        <v>0</v>
      </c>
      <c r="AF78" s="2">
        <v>0</v>
      </c>
      <c r="AG78" s="2">
        <f t="shared" si="23"/>
        <v>0</v>
      </c>
      <c r="AH78" s="2">
        <v>1</v>
      </c>
      <c r="AI78" s="2">
        <v>1</v>
      </c>
      <c r="AJ78">
        <f t="shared" si="24"/>
        <v>0</v>
      </c>
      <c r="AK78" s="2">
        <v>0</v>
      </c>
      <c r="AL78" s="2">
        <v>0</v>
      </c>
      <c r="AM78">
        <f t="shared" si="25"/>
        <v>0</v>
      </c>
      <c r="AN78" s="16">
        <v>3</v>
      </c>
      <c r="AO78" s="2">
        <v>3</v>
      </c>
      <c r="AP78">
        <f t="shared" si="26"/>
        <v>0</v>
      </c>
      <c r="AQ78" s="2">
        <v>0</v>
      </c>
      <c r="AR78" s="2">
        <v>0</v>
      </c>
      <c r="AS78" s="2">
        <f t="shared" si="27"/>
        <v>0</v>
      </c>
      <c r="AT78" s="2">
        <v>2</v>
      </c>
      <c r="AU78" s="2">
        <v>2</v>
      </c>
      <c r="AV78">
        <f t="shared" si="28"/>
        <v>0</v>
      </c>
      <c r="AW78" s="2">
        <v>2</v>
      </c>
      <c r="AX78" s="2">
        <v>2</v>
      </c>
      <c r="AY78" s="2">
        <f t="shared" si="29"/>
        <v>0</v>
      </c>
      <c r="AZ78" s="2">
        <v>1</v>
      </c>
      <c r="BA78" s="2">
        <v>1</v>
      </c>
      <c r="BB78" s="14">
        <f t="shared" si="30"/>
        <v>0</v>
      </c>
      <c r="BC78" s="2">
        <v>2</v>
      </c>
      <c r="BD78" s="2">
        <v>2</v>
      </c>
      <c r="BE78" s="2">
        <f t="shared" si="31"/>
        <v>0</v>
      </c>
    </row>
    <row r="79" spans="1:57" x14ac:dyDescent="0.25">
      <c r="A79">
        <v>89</v>
      </c>
      <c r="B79" t="s">
        <v>13</v>
      </c>
      <c r="C79">
        <v>-0.04</v>
      </c>
      <c r="D79" s="2">
        <v>60</v>
      </c>
      <c r="E79" t="s">
        <v>34</v>
      </c>
      <c r="F79" t="s">
        <v>27</v>
      </c>
      <c r="G79" t="s">
        <v>157</v>
      </c>
      <c r="H79">
        <v>0</v>
      </c>
      <c r="I79" s="21">
        <v>0.5</v>
      </c>
      <c r="J79" s="16">
        <v>0</v>
      </c>
      <c r="K79" s="2">
        <v>0</v>
      </c>
      <c r="L79" s="2">
        <f t="shared" si="16"/>
        <v>0</v>
      </c>
      <c r="M79" s="16">
        <v>3</v>
      </c>
      <c r="N79">
        <v>3</v>
      </c>
      <c r="O79" s="2">
        <f t="shared" si="17"/>
        <v>0</v>
      </c>
      <c r="P79" s="16">
        <v>3</v>
      </c>
      <c r="Q79">
        <v>3</v>
      </c>
      <c r="R79" s="2">
        <f t="shared" si="18"/>
        <v>0</v>
      </c>
      <c r="S79" s="2">
        <v>2</v>
      </c>
      <c r="T79">
        <v>1</v>
      </c>
      <c r="U79" s="25">
        <f t="shared" si="19"/>
        <v>-1</v>
      </c>
      <c r="V79" s="2">
        <v>2</v>
      </c>
      <c r="W79" s="2">
        <v>2</v>
      </c>
      <c r="X79" s="2">
        <f t="shared" si="20"/>
        <v>0</v>
      </c>
      <c r="Y79" s="16">
        <v>1</v>
      </c>
      <c r="Z79" s="2">
        <v>1</v>
      </c>
      <c r="AA79" s="11">
        <f t="shared" si="21"/>
        <v>0</v>
      </c>
      <c r="AB79" s="2">
        <v>5</v>
      </c>
      <c r="AC79" s="2">
        <v>3</v>
      </c>
      <c r="AD79" s="25">
        <f t="shared" si="22"/>
        <v>-2</v>
      </c>
      <c r="AE79" s="2">
        <v>0</v>
      </c>
      <c r="AF79" s="2">
        <v>0</v>
      </c>
      <c r="AG79" s="2">
        <f t="shared" si="23"/>
        <v>0</v>
      </c>
      <c r="AH79" s="2">
        <v>3</v>
      </c>
      <c r="AI79" s="2">
        <v>3</v>
      </c>
      <c r="AJ79">
        <f t="shared" si="24"/>
        <v>0</v>
      </c>
      <c r="AK79" s="2">
        <v>2</v>
      </c>
      <c r="AL79" s="2">
        <v>2</v>
      </c>
      <c r="AM79">
        <f t="shared" si="25"/>
        <v>0</v>
      </c>
      <c r="AN79" s="16">
        <v>2</v>
      </c>
      <c r="AO79" s="2">
        <v>2</v>
      </c>
      <c r="AP79">
        <f t="shared" si="26"/>
        <v>0</v>
      </c>
      <c r="AQ79" s="2">
        <v>1</v>
      </c>
      <c r="AR79" s="2">
        <v>1</v>
      </c>
      <c r="AS79" s="2">
        <f t="shared" si="27"/>
        <v>0</v>
      </c>
      <c r="AT79" s="2">
        <v>2</v>
      </c>
      <c r="AU79" s="2">
        <v>2</v>
      </c>
      <c r="AV79">
        <f t="shared" si="28"/>
        <v>0</v>
      </c>
      <c r="AW79" s="2">
        <v>2</v>
      </c>
      <c r="AX79" s="2">
        <v>2</v>
      </c>
      <c r="AY79" s="2">
        <f t="shared" si="29"/>
        <v>0</v>
      </c>
      <c r="AZ79" s="2">
        <v>0</v>
      </c>
      <c r="BA79" s="2">
        <v>0</v>
      </c>
      <c r="BB79" s="14">
        <f t="shared" si="30"/>
        <v>0</v>
      </c>
      <c r="BC79" s="2">
        <v>3</v>
      </c>
      <c r="BD79" s="2">
        <v>3</v>
      </c>
      <c r="BE79" s="2">
        <f t="shared" si="31"/>
        <v>0</v>
      </c>
    </row>
    <row r="80" spans="1:57" x14ac:dyDescent="0.25">
      <c r="A80">
        <v>90</v>
      </c>
      <c r="B80" t="s">
        <v>13</v>
      </c>
      <c r="C80">
        <v>-0.04</v>
      </c>
      <c r="D80" s="2">
        <v>89</v>
      </c>
      <c r="E80" t="s">
        <v>150</v>
      </c>
      <c r="F80" t="s">
        <v>25</v>
      </c>
      <c r="G80" t="s">
        <v>157</v>
      </c>
      <c r="H80">
        <v>0</v>
      </c>
      <c r="I80" s="21">
        <v>0.25</v>
      </c>
      <c r="J80" s="16">
        <v>0</v>
      </c>
      <c r="K80" s="2">
        <v>0</v>
      </c>
      <c r="L80" s="2">
        <f t="shared" si="16"/>
        <v>0</v>
      </c>
      <c r="M80" s="16">
        <v>2</v>
      </c>
      <c r="N80">
        <v>2</v>
      </c>
      <c r="O80" s="2">
        <f t="shared" si="17"/>
        <v>0</v>
      </c>
      <c r="P80" s="16">
        <v>2</v>
      </c>
      <c r="Q80">
        <v>2</v>
      </c>
      <c r="R80" s="2">
        <f t="shared" si="18"/>
        <v>0</v>
      </c>
      <c r="S80" s="2">
        <v>1</v>
      </c>
      <c r="T80">
        <v>1</v>
      </c>
      <c r="U80">
        <f t="shared" si="19"/>
        <v>0</v>
      </c>
      <c r="V80" s="2">
        <v>2</v>
      </c>
      <c r="W80" s="2">
        <v>2</v>
      </c>
      <c r="X80" s="2">
        <f t="shared" si="20"/>
        <v>0</v>
      </c>
      <c r="Y80" s="16">
        <v>1</v>
      </c>
      <c r="Z80" s="2">
        <v>1</v>
      </c>
      <c r="AA80" s="11">
        <f t="shared" si="21"/>
        <v>0</v>
      </c>
      <c r="AB80" s="2">
        <v>1</v>
      </c>
      <c r="AC80" s="2">
        <v>1</v>
      </c>
      <c r="AD80">
        <f t="shared" si="22"/>
        <v>0</v>
      </c>
      <c r="AE80" s="2">
        <v>3</v>
      </c>
      <c r="AF80" s="2">
        <v>3</v>
      </c>
      <c r="AG80" s="2">
        <f t="shared" si="23"/>
        <v>0</v>
      </c>
      <c r="AH80" s="2">
        <v>1</v>
      </c>
      <c r="AI80" s="2">
        <v>1</v>
      </c>
      <c r="AJ80">
        <f t="shared" si="24"/>
        <v>0</v>
      </c>
      <c r="AK80" s="2">
        <v>3</v>
      </c>
      <c r="AL80" s="2">
        <v>3</v>
      </c>
      <c r="AM80">
        <f t="shared" si="25"/>
        <v>0</v>
      </c>
      <c r="AN80" s="16">
        <v>1</v>
      </c>
      <c r="AO80" s="2">
        <v>1</v>
      </c>
      <c r="AP80">
        <f t="shared" si="26"/>
        <v>0</v>
      </c>
      <c r="AQ80" s="2">
        <v>1</v>
      </c>
      <c r="AR80" s="2">
        <v>1</v>
      </c>
      <c r="AS80" s="2">
        <f t="shared" si="27"/>
        <v>0</v>
      </c>
      <c r="AT80" s="2">
        <v>2</v>
      </c>
      <c r="AU80" s="2">
        <v>2</v>
      </c>
      <c r="AV80">
        <f t="shared" si="28"/>
        <v>0</v>
      </c>
      <c r="AW80" s="2">
        <v>1</v>
      </c>
      <c r="AX80" s="2">
        <v>1</v>
      </c>
      <c r="AY80" s="2">
        <f t="shared" si="29"/>
        <v>0</v>
      </c>
      <c r="AZ80" s="2">
        <v>1</v>
      </c>
      <c r="BA80" s="2">
        <v>1</v>
      </c>
      <c r="BB80" s="14">
        <f t="shared" si="30"/>
        <v>0</v>
      </c>
      <c r="BC80" s="2">
        <v>2</v>
      </c>
      <c r="BD80" s="2">
        <v>2</v>
      </c>
      <c r="BE80" s="2">
        <f t="shared" si="31"/>
        <v>0</v>
      </c>
    </row>
    <row r="81" spans="1:57" x14ac:dyDescent="0.25">
      <c r="A81">
        <v>91</v>
      </c>
      <c r="B81" t="s">
        <v>13</v>
      </c>
      <c r="C81">
        <v>-0.04</v>
      </c>
      <c r="D81" s="2">
        <v>7</v>
      </c>
      <c r="E81" t="s">
        <v>34</v>
      </c>
      <c r="F81" t="s">
        <v>27</v>
      </c>
      <c r="G81" t="s">
        <v>157</v>
      </c>
      <c r="H81">
        <v>0</v>
      </c>
      <c r="I81" s="21">
        <v>0.25</v>
      </c>
      <c r="J81" s="16">
        <v>0</v>
      </c>
      <c r="K81" s="2">
        <v>0</v>
      </c>
      <c r="L81" s="2">
        <f t="shared" si="16"/>
        <v>0</v>
      </c>
      <c r="M81" s="16">
        <v>1</v>
      </c>
      <c r="N81">
        <v>1</v>
      </c>
      <c r="O81" s="2">
        <f t="shared" si="17"/>
        <v>0</v>
      </c>
      <c r="P81" s="16">
        <v>1</v>
      </c>
      <c r="Q81">
        <v>1</v>
      </c>
      <c r="R81" s="2">
        <f t="shared" si="18"/>
        <v>0</v>
      </c>
      <c r="S81" s="2">
        <v>3</v>
      </c>
      <c r="T81">
        <v>3</v>
      </c>
      <c r="U81">
        <f t="shared" si="19"/>
        <v>0</v>
      </c>
      <c r="V81" s="2">
        <v>2</v>
      </c>
      <c r="W81" s="2">
        <v>2</v>
      </c>
      <c r="X81" s="2">
        <f t="shared" si="20"/>
        <v>0</v>
      </c>
      <c r="Y81" s="16">
        <v>0</v>
      </c>
      <c r="Z81" s="2">
        <v>0</v>
      </c>
      <c r="AA81" s="11">
        <f t="shared" si="21"/>
        <v>0</v>
      </c>
      <c r="AB81" s="2">
        <v>1</v>
      </c>
      <c r="AC81" s="2">
        <v>1</v>
      </c>
      <c r="AD81">
        <f t="shared" si="22"/>
        <v>0</v>
      </c>
      <c r="AE81" s="2">
        <v>1</v>
      </c>
      <c r="AF81" s="2">
        <v>1</v>
      </c>
      <c r="AG81" s="2">
        <f t="shared" si="23"/>
        <v>0</v>
      </c>
      <c r="AH81" s="2">
        <v>4</v>
      </c>
      <c r="AI81" s="2">
        <v>4</v>
      </c>
      <c r="AJ81">
        <f t="shared" si="24"/>
        <v>0</v>
      </c>
      <c r="AK81" s="2">
        <v>1</v>
      </c>
      <c r="AL81" s="2">
        <v>1</v>
      </c>
      <c r="AM81">
        <f t="shared" si="25"/>
        <v>0</v>
      </c>
      <c r="AN81" s="16">
        <v>1</v>
      </c>
      <c r="AO81" s="2">
        <v>2</v>
      </c>
      <c r="AP81" s="25">
        <f t="shared" si="26"/>
        <v>1</v>
      </c>
      <c r="AQ81" s="2">
        <v>0</v>
      </c>
      <c r="AR81" s="2">
        <v>0</v>
      </c>
      <c r="AS81" s="2">
        <f t="shared" si="27"/>
        <v>0</v>
      </c>
      <c r="AT81" s="2">
        <v>1</v>
      </c>
      <c r="AU81" s="2">
        <v>1</v>
      </c>
      <c r="AV81">
        <f t="shared" si="28"/>
        <v>0</v>
      </c>
      <c r="AW81" s="2">
        <v>2</v>
      </c>
      <c r="AX81" s="2">
        <v>2</v>
      </c>
      <c r="AY81" s="2">
        <f t="shared" si="29"/>
        <v>0</v>
      </c>
      <c r="AZ81" s="2">
        <v>0</v>
      </c>
      <c r="BA81" s="2">
        <v>0</v>
      </c>
      <c r="BB81" s="14">
        <f t="shared" si="30"/>
        <v>0</v>
      </c>
      <c r="BC81" s="2">
        <v>1</v>
      </c>
      <c r="BD81" s="2">
        <v>1</v>
      </c>
      <c r="BE81" s="2">
        <f t="shared" si="31"/>
        <v>0</v>
      </c>
    </row>
    <row r="82" spans="1:57" x14ac:dyDescent="0.25">
      <c r="A82">
        <v>93</v>
      </c>
      <c r="B82" t="s">
        <v>9</v>
      </c>
      <c r="C82">
        <v>1.61</v>
      </c>
      <c r="D82" s="2">
        <v>7</v>
      </c>
      <c r="E82" t="s">
        <v>24</v>
      </c>
      <c r="F82" t="s">
        <v>31</v>
      </c>
      <c r="G82" t="s">
        <v>157</v>
      </c>
      <c r="H82">
        <v>0</v>
      </c>
      <c r="I82" s="21">
        <v>1</v>
      </c>
      <c r="J82" s="16">
        <v>2</v>
      </c>
      <c r="K82" s="2">
        <v>2</v>
      </c>
      <c r="L82" s="2">
        <f t="shared" si="16"/>
        <v>0</v>
      </c>
      <c r="M82" s="16">
        <v>2</v>
      </c>
      <c r="N82">
        <v>2</v>
      </c>
      <c r="O82" s="2">
        <f t="shared" si="17"/>
        <v>0</v>
      </c>
      <c r="P82" s="16">
        <v>0</v>
      </c>
      <c r="Q82">
        <v>0</v>
      </c>
      <c r="R82" s="2">
        <f t="shared" si="18"/>
        <v>0</v>
      </c>
      <c r="S82" s="2">
        <v>9</v>
      </c>
      <c r="T82">
        <v>9</v>
      </c>
      <c r="U82">
        <f t="shared" si="19"/>
        <v>0</v>
      </c>
      <c r="X82" s="2"/>
      <c r="Y82" s="16">
        <v>0</v>
      </c>
      <c r="Z82" s="2">
        <v>0</v>
      </c>
      <c r="AA82" s="11">
        <f t="shared" si="21"/>
        <v>0</v>
      </c>
      <c r="AB82" s="2">
        <v>5</v>
      </c>
      <c r="AC82" s="2">
        <v>5</v>
      </c>
      <c r="AD82">
        <f t="shared" si="22"/>
        <v>0</v>
      </c>
      <c r="AE82" s="2">
        <v>1</v>
      </c>
      <c r="AF82" s="2">
        <v>2</v>
      </c>
      <c r="AG82" s="24">
        <f t="shared" si="23"/>
        <v>1</v>
      </c>
      <c r="AH82" s="2">
        <v>4</v>
      </c>
      <c r="AI82" s="2">
        <v>4</v>
      </c>
      <c r="AJ82">
        <f t="shared" si="24"/>
        <v>0</v>
      </c>
      <c r="AK82" s="2">
        <v>0</v>
      </c>
      <c r="AL82" s="2">
        <v>0</v>
      </c>
      <c r="AM82">
        <f t="shared" si="25"/>
        <v>0</v>
      </c>
      <c r="AN82" s="16">
        <v>3</v>
      </c>
      <c r="AO82" s="2">
        <v>3</v>
      </c>
      <c r="AP82">
        <f t="shared" si="26"/>
        <v>0</v>
      </c>
      <c r="AQ82" s="2">
        <v>3</v>
      </c>
      <c r="AR82" s="2">
        <v>3</v>
      </c>
      <c r="AS82" s="2">
        <f t="shared" si="27"/>
        <v>0</v>
      </c>
      <c r="AT82" s="2">
        <v>3</v>
      </c>
      <c r="AU82" s="2">
        <v>3</v>
      </c>
      <c r="AV82">
        <f t="shared" si="28"/>
        <v>0</v>
      </c>
      <c r="AW82" s="2">
        <v>2</v>
      </c>
      <c r="AX82" s="2">
        <v>2</v>
      </c>
      <c r="AY82" s="2">
        <f t="shared" si="29"/>
        <v>0</v>
      </c>
      <c r="AZ82" s="2">
        <v>0</v>
      </c>
      <c r="BA82" s="2">
        <v>0</v>
      </c>
      <c r="BB82" s="14">
        <f t="shared" si="30"/>
        <v>0</v>
      </c>
      <c r="BC82" s="2">
        <v>3</v>
      </c>
      <c r="BD82" s="2">
        <v>3</v>
      </c>
      <c r="BE82" s="2">
        <f t="shared" si="31"/>
        <v>0</v>
      </c>
    </row>
    <row r="83" spans="1:57" x14ac:dyDescent="0.25">
      <c r="A83">
        <v>94</v>
      </c>
      <c r="B83" t="s">
        <v>155</v>
      </c>
      <c r="C83">
        <v>0.44</v>
      </c>
      <c r="D83" s="2">
        <v>15</v>
      </c>
      <c r="E83" t="s">
        <v>33</v>
      </c>
      <c r="F83" t="s">
        <v>28</v>
      </c>
      <c r="G83" t="s">
        <v>158</v>
      </c>
      <c r="H83">
        <v>0</v>
      </c>
      <c r="I83" s="21">
        <v>0</v>
      </c>
      <c r="J83" s="16">
        <v>0</v>
      </c>
      <c r="K83" s="2">
        <v>0</v>
      </c>
      <c r="L83" s="2">
        <f t="shared" si="16"/>
        <v>0</v>
      </c>
      <c r="M83" s="16">
        <v>1</v>
      </c>
      <c r="N83">
        <v>1</v>
      </c>
      <c r="O83" s="2">
        <f t="shared" si="17"/>
        <v>0</v>
      </c>
      <c r="P83" s="16">
        <v>1</v>
      </c>
      <c r="Q83">
        <v>1</v>
      </c>
      <c r="R83" s="2">
        <f t="shared" si="18"/>
        <v>0</v>
      </c>
      <c r="S83" s="2">
        <v>1</v>
      </c>
      <c r="T83">
        <v>1</v>
      </c>
      <c r="U83">
        <f t="shared" si="19"/>
        <v>0</v>
      </c>
      <c r="V83" s="2">
        <v>1</v>
      </c>
      <c r="W83" s="2">
        <v>1</v>
      </c>
      <c r="X83" s="2">
        <f t="shared" si="20"/>
        <v>0</v>
      </c>
      <c r="Y83" s="16">
        <v>1</v>
      </c>
      <c r="Z83" s="2">
        <v>1</v>
      </c>
      <c r="AA83" s="11">
        <f t="shared" si="21"/>
        <v>0</v>
      </c>
      <c r="AB83" s="2">
        <v>5</v>
      </c>
      <c r="AC83" s="2">
        <v>5</v>
      </c>
      <c r="AD83">
        <f t="shared" si="22"/>
        <v>0</v>
      </c>
      <c r="AG83" s="2"/>
      <c r="AH83" s="2">
        <v>1</v>
      </c>
      <c r="AI83" s="2">
        <v>1</v>
      </c>
      <c r="AJ83">
        <f t="shared" si="24"/>
        <v>0</v>
      </c>
      <c r="AK83" s="2">
        <v>0</v>
      </c>
      <c r="AL83" s="2">
        <v>0</v>
      </c>
      <c r="AM83">
        <f t="shared" si="25"/>
        <v>0</v>
      </c>
      <c r="AN83" s="16">
        <v>1</v>
      </c>
      <c r="AO83" s="2">
        <v>1</v>
      </c>
      <c r="AP83">
        <f t="shared" si="26"/>
        <v>0</v>
      </c>
      <c r="AQ83" s="2">
        <v>0</v>
      </c>
      <c r="AR83" s="2">
        <v>0</v>
      </c>
      <c r="AS83" s="2">
        <f t="shared" si="27"/>
        <v>0</v>
      </c>
      <c r="AT83" s="2">
        <v>1</v>
      </c>
      <c r="AU83" s="2">
        <v>1</v>
      </c>
      <c r="AV83">
        <f t="shared" si="28"/>
        <v>0</v>
      </c>
      <c r="AW83" s="2">
        <v>1</v>
      </c>
      <c r="AX83" s="2">
        <v>1</v>
      </c>
      <c r="AY83" s="2">
        <f t="shared" si="29"/>
        <v>0</v>
      </c>
      <c r="AZ83" s="2">
        <v>0</v>
      </c>
      <c r="BA83" s="2">
        <v>0</v>
      </c>
      <c r="BB83" s="14">
        <f t="shared" si="30"/>
        <v>0</v>
      </c>
      <c r="BC83" s="2">
        <v>0</v>
      </c>
      <c r="BD83" s="2">
        <v>0</v>
      </c>
      <c r="BE83" s="2">
        <f t="shared" si="31"/>
        <v>0</v>
      </c>
    </row>
    <row r="84" spans="1:57" x14ac:dyDescent="0.25">
      <c r="A84">
        <v>95</v>
      </c>
      <c r="B84" t="s">
        <v>13</v>
      </c>
      <c r="C84">
        <v>-0.04</v>
      </c>
      <c r="D84" s="2">
        <v>94</v>
      </c>
      <c r="E84" t="s">
        <v>150</v>
      </c>
      <c r="F84" t="s">
        <v>28</v>
      </c>
      <c r="G84" t="s">
        <v>157</v>
      </c>
      <c r="H84">
        <v>0</v>
      </c>
      <c r="I84" s="21">
        <v>0</v>
      </c>
      <c r="J84" s="16">
        <v>0</v>
      </c>
      <c r="K84" s="2">
        <v>0</v>
      </c>
      <c r="L84" s="2">
        <f t="shared" si="16"/>
        <v>0</v>
      </c>
      <c r="M84" s="16">
        <v>0</v>
      </c>
      <c r="N84">
        <v>0</v>
      </c>
      <c r="O84" s="2">
        <f t="shared" si="17"/>
        <v>0</v>
      </c>
      <c r="P84" s="16">
        <v>2</v>
      </c>
      <c r="Q84">
        <v>2</v>
      </c>
      <c r="R84" s="2">
        <f t="shared" si="18"/>
        <v>0</v>
      </c>
      <c r="S84" s="2">
        <v>4</v>
      </c>
      <c r="T84">
        <v>4</v>
      </c>
      <c r="U84">
        <f t="shared" si="19"/>
        <v>0</v>
      </c>
      <c r="V84" s="2">
        <v>4</v>
      </c>
      <c r="W84" s="2">
        <v>4</v>
      </c>
      <c r="X84" s="2">
        <f t="shared" si="20"/>
        <v>0</v>
      </c>
      <c r="Y84" s="16">
        <v>0</v>
      </c>
      <c r="Z84" s="2">
        <v>0</v>
      </c>
      <c r="AA84" s="11">
        <f t="shared" si="21"/>
        <v>0</v>
      </c>
      <c r="AB84" s="2">
        <v>5</v>
      </c>
      <c r="AC84" s="2">
        <v>5</v>
      </c>
      <c r="AD84">
        <f t="shared" si="22"/>
        <v>0</v>
      </c>
      <c r="AE84" s="2">
        <v>3</v>
      </c>
      <c r="AF84" s="2">
        <v>3</v>
      </c>
      <c r="AG84" s="2">
        <f t="shared" si="23"/>
        <v>0</v>
      </c>
      <c r="AH84" s="2">
        <v>4</v>
      </c>
      <c r="AI84" s="2">
        <v>4</v>
      </c>
      <c r="AJ84">
        <f t="shared" si="24"/>
        <v>0</v>
      </c>
      <c r="AK84" s="2">
        <v>2</v>
      </c>
      <c r="AL84" s="2">
        <v>2</v>
      </c>
      <c r="AM84">
        <f t="shared" si="25"/>
        <v>0</v>
      </c>
      <c r="AN84" s="16">
        <v>1</v>
      </c>
      <c r="AO84" s="2">
        <v>1</v>
      </c>
      <c r="AP84">
        <f t="shared" si="26"/>
        <v>0</v>
      </c>
      <c r="AQ84" s="2">
        <v>0</v>
      </c>
      <c r="AR84" s="2">
        <v>0</v>
      </c>
      <c r="AS84" s="2">
        <f t="shared" si="27"/>
        <v>0</v>
      </c>
      <c r="AT84" s="2">
        <v>1</v>
      </c>
      <c r="AU84" s="2">
        <v>1</v>
      </c>
      <c r="AV84">
        <f t="shared" si="28"/>
        <v>0</v>
      </c>
      <c r="AW84" s="2">
        <v>1</v>
      </c>
      <c r="AX84" s="2">
        <v>1</v>
      </c>
      <c r="AY84" s="2">
        <f t="shared" si="29"/>
        <v>0</v>
      </c>
      <c r="AZ84" s="2">
        <v>2</v>
      </c>
      <c r="BA84" s="2">
        <v>2</v>
      </c>
      <c r="BB84" s="14">
        <f t="shared" si="30"/>
        <v>0</v>
      </c>
      <c r="BC84" s="2">
        <v>3</v>
      </c>
      <c r="BD84" s="2">
        <v>3</v>
      </c>
      <c r="BE84" s="2">
        <f t="shared" si="31"/>
        <v>0</v>
      </c>
    </row>
    <row r="85" spans="1:57" x14ac:dyDescent="0.25">
      <c r="A85">
        <v>96</v>
      </c>
      <c r="B85" t="s">
        <v>13</v>
      </c>
      <c r="C85">
        <v>-0.04</v>
      </c>
      <c r="D85" s="2">
        <v>135</v>
      </c>
      <c r="E85" t="s">
        <v>150</v>
      </c>
      <c r="F85" t="s">
        <v>27</v>
      </c>
      <c r="G85" t="s">
        <v>157</v>
      </c>
      <c r="H85">
        <v>0</v>
      </c>
      <c r="I85" s="21">
        <v>0.25</v>
      </c>
      <c r="J85" s="16">
        <v>0</v>
      </c>
      <c r="K85" s="2">
        <v>0</v>
      </c>
      <c r="L85" s="2">
        <f t="shared" si="16"/>
        <v>0</v>
      </c>
      <c r="M85" s="16">
        <v>1</v>
      </c>
      <c r="N85">
        <v>1</v>
      </c>
      <c r="O85" s="2">
        <f t="shared" si="17"/>
        <v>0</v>
      </c>
      <c r="P85" s="16">
        <v>1</v>
      </c>
      <c r="Q85">
        <v>1</v>
      </c>
      <c r="R85" s="2">
        <f t="shared" si="18"/>
        <v>0</v>
      </c>
      <c r="S85" s="2">
        <v>2</v>
      </c>
      <c r="T85">
        <v>2</v>
      </c>
      <c r="U85">
        <f t="shared" si="19"/>
        <v>0</v>
      </c>
      <c r="V85" s="2">
        <v>2</v>
      </c>
      <c r="W85" s="2">
        <v>2</v>
      </c>
      <c r="X85" s="2">
        <f t="shared" si="20"/>
        <v>0</v>
      </c>
      <c r="Y85" s="16">
        <v>3</v>
      </c>
      <c r="Z85" s="2">
        <v>3</v>
      </c>
      <c r="AA85" s="11">
        <f t="shared" si="21"/>
        <v>0</v>
      </c>
      <c r="AB85" s="2">
        <v>3</v>
      </c>
      <c r="AC85" s="2">
        <v>3</v>
      </c>
      <c r="AD85">
        <f t="shared" si="22"/>
        <v>0</v>
      </c>
      <c r="AE85" s="2">
        <v>1</v>
      </c>
      <c r="AF85" s="2">
        <v>1</v>
      </c>
      <c r="AG85" s="2">
        <f t="shared" si="23"/>
        <v>0</v>
      </c>
      <c r="AH85" s="2">
        <v>4</v>
      </c>
      <c r="AI85" s="2">
        <v>4</v>
      </c>
      <c r="AJ85">
        <f t="shared" si="24"/>
        <v>0</v>
      </c>
      <c r="AK85" s="2">
        <v>3</v>
      </c>
      <c r="AL85" s="2">
        <v>3</v>
      </c>
      <c r="AM85">
        <f t="shared" si="25"/>
        <v>0</v>
      </c>
      <c r="AN85" s="16">
        <v>2</v>
      </c>
      <c r="AO85" s="2">
        <v>2</v>
      </c>
      <c r="AP85">
        <f t="shared" si="26"/>
        <v>0</v>
      </c>
      <c r="AQ85" s="2">
        <v>1</v>
      </c>
      <c r="AR85" s="2">
        <v>1</v>
      </c>
      <c r="AS85" s="2">
        <f t="shared" si="27"/>
        <v>0</v>
      </c>
      <c r="AT85" s="2">
        <v>1</v>
      </c>
      <c r="AU85" s="2">
        <v>1</v>
      </c>
      <c r="AV85">
        <f t="shared" si="28"/>
        <v>0</v>
      </c>
      <c r="AW85" s="2">
        <v>2</v>
      </c>
      <c r="AX85" s="2">
        <v>2</v>
      </c>
      <c r="AY85" s="2">
        <f t="shared" si="29"/>
        <v>0</v>
      </c>
      <c r="AZ85" s="2">
        <v>0</v>
      </c>
      <c r="BA85" s="2">
        <v>0</v>
      </c>
      <c r="BB85" s="14">
        <f t="shared" si="30"/>
        <v>0</v>
      </c>
      <c r="BC85" s="2">
        <v>3</v>
      </c>
      <c r="BD85" s="2">
        <v>3</v>
      </c>
      <c r="BE85" s="2">
        <f t="shared" si="31"/>
        <v>0</v>
      </c>
    </row>
    <row r="86" spans="1:57" x14ac:dyDescent="0.25">
      <c r="A86">
        <v>97</v>
      </c>
      <c r="B86" t="s">
        <v>7</v>
      </c>
      <c r="C86">
        <v>1.42</v>
      </c>
      <c r="D86" s="2">
        <v>4</v>
      </c>
      <c r="E86" t="s">
        <v>150</v>
      </c>
      <c r="F86" t="s">
        <v>27</v>
      </c>
      <c r="G86" t="s">
        <v>157</v>
      </c>
      <c r="H86">
        <v>0</v>
      </c>
      <c r="I86" s="21">
        <v>1</v>
      </c>
      <c r="J86" s="16">
        <v>0</v>
      </c>
      <c r="K86" s="2">
        <v>0</v>
      </c>
      <c r="L86" s="2">
        <f t="shared" si="16"/>
        <v>0</v>
      </c>
      <c r="M86" s="16">
        <v>1</v>
      </c>
      <c r="N86" s="2">
        <v>2</v>
      </c>
      <c r="O86" s="24">
        <f t="shared" si="17"/>
        <v>1</v>
      </c>
      <c r="P86" s="16">
        <v>0</v>
      </c>
      <c r="Q86" s="2">
        <v>2</v>
      </c>
      <c r="R86" s="24">
        <f t="shared" si="18"/>
        <v>2</v>
      </c>
      <c r="S86" s="2">
        <v>3</v>
      </c>
      <c r="T86">
        <v>3</v>
      </c>
      <c r="U86">
        <f t="shared" si="19"/>
        <v>0</v>
      </c>
      <c r="V86" s="2">
        <v>3</v>
      </c>
      <c r="W86" s="2">
        <v>3</v>
      </c>
      <c r="X86" s="2">
        <f t="shared" si="20"/>
        <v>0</v>
      </c>
      <c r="Y86" s="16">
        <v>2</v>
      </c>
      <c r="Z86" s="2">
        <v>2</v>
      </c>
      <c r="AA86" s="11">
        <f t="shared" si="21"/>
        <v>0</v>
      </c>
      <c r="AB86" s="2">
        <v>5</v>
      </c>
      <c r="AC86" s="2">
        <v>5</v>
      </c>
      <c r="AD86">
        <f t="shared" si="22"/>
        <v>0</v>
      </c>
      <c r="AE86" s="2">
        <v>0</v>
      </c>
      <c r="AF86" s="2">
        <v>0</v>
      </c>
      <c r="AG86" s="2">
        <f t="shared" si="23"/>
        <v>0</v>
      </c>
      <c r="AH86" s="2">
        <v>4</v>
      </c>
      <c r="AI86" s="2">
        <v>4</v>
      </c>
      <c r="AJ86">
        <f t="shared" si="24"/>
        <v>0</v>
      </c>
      <c r="AK86" s="2">
        <v>1</v>
      </c>
      <c r="AL86" s="2">
        <v>2</v>
      </c>
      <c r="AM86" s="25">
        <f t="shared" si="25"/>
        <v>1</v>
      </c>
      <c r="AN86" s="16">
        <v>1</v>
      </c>
      <c r="AO86" s="2">
        <v>1</v>
      </c>
      <c r="AP86">
        <f t="shared" si="26"/>
        <v>0</v>
      </c>
      <c r="AQ86" s="2">
        <v>0</v>
      </c>
      <c r="AR86" s="2">
        <v>0</v>
      </c>
      <c r="AS86" s="2">
        <f t="shared" si="27"/>
        <v>0</v>
      </c>
      <c r="AT86" s="2">
        <v>2</v>
      </c>
      <c r="AU86" s="2">
        <v>2</v>
      </c>
      <c r="AV86">
        <f t="shared" si="28"/>
        <v>0</v>
      </c>
      <c r="AW86" s="2">
        <v>1</v>
      </c>
      <c r="AX86" s="2">
        <v>1</v>
      </c>
      <c r="AY86" s="2">
        <f t="shared" si="29"/>
        <v>0</v>
      </c>
      <c r="AZ86" s="2">
        <v>1</v>
      </c>
      <c r="BA86" s="2">
        <v>1</v>
      </c>
      <c r="BB86" s="14">
        <f t="shared" si="30"/>
        <v>0</v>
      </c>
      <c r="BC86" s="2">
        <v>2</v>
      </c>
      <c r="BD86" s="2">
        <v>2</v>
      </c>
      <c r="BE86" s="2">
        <f t="shared" si="31"/>
        <v>0</v>
      </c>
    </row>
    <row r="87" spans="1:57" x14ac:dyDescent="0.25">
      <c r="A87">
        <v>99</v>
      </c>
      <c r="B87" t="s">
        <v>13</v>
      </c>
      <c r="C87">
        <v>-0.04</v>
      </c>
      <c r="D87" s="2">
        <v>99</v>
      </c>
      <c r="E87" t="s">
        <v>33</v>
      </c>
      <c r="F87" t="s">
        <v>27</v>
      </c>
      <c r="G87" t="s">
        <v>158</v>
      </c>
      <c r="H87">
        <v>0</v>
      </c>
      <c r="I87" s="21">
        <v>1</v>
      </c>
      <c r="J87" s="16">
        <v>0</v>
      </c>
      <c r="K87" s="2">
        <v>0</v>
      </c>
      <c r="L87" s="2">
        <f t="shared" si="16"/>
        <v>0</v>
      </c>
      <c r="M87" s="16">
        <v>0</v>
      </c>
      <c r="N87">
        <v>0</v>
      </c>
      <c r="O87" s="2">
        <f t="shared" si="17"/>
        <v>0</v>
      </c>
      <c r="P87" s="16">
        <v>0</v>
      </c>
      <c r="Q87">
        <v>0</v>
      </c>
      <c r="R87" s="2">
        <f t="shared" si="18"/>
        <v>0</v>
      </c>
      <c r="S87" s="2">
        <v>1</v>
      </c>
      <c r="T87">
        <v>2</v>
      </c>
      <c r="U87" s="25">
        <f t="shared" si="19"/>
        <v>1</v>
      </c>
      <c r="V87" s="2">
        <v>4</v>
      </c>
      <c r="W87" s="2">
        <v>4</v>
      </c>
      <c r="X87" s="2">
        <f t="shared" si="20"/>
        <v>0</v>
      </c>
      <c r="Y87" s="16">
        <v>3</v>
      </c>
      <c r="Z87" s="2">
        <v>3</v>
      </c>
      <c r="AA87" s="11">
        <f t="shared" si="21"/>
        <v>0</v>
      </c>
      <c r="AB87" s="2">
        <v>3</v>
      </c>
      <c r="AC87" s="2">
        <v>3</v>
      </c>
      <c r="AD87">
        <f t="shared" si="22"/>
        <v>0</v>
      </c>
      <c r="AE87" s="2">
        <v>0</v>
      </c>
      <c r="AF87" s="2">
        <v>0</v>
      </c>
      <c r="AG87" s="2">
        <f t="shared" si="23"/>
        <v>0</v>
      </c>
      <c r="AH87" s="2">
        <v>4</v>
      </c>
      <c r="AI87" s="2">
        <v>4</v>
      </c>
      <c r="AJ87">
        <f t="shared" si="24"/>
        <v>0</v>
      </c>
      <c r="AK87" s="2">
        <v>3</v>
      </c>
      <c r="AL87" s="2">
        <v>3</v>
      </c>
      <c r="AM87">
        <f t="shared" si="25"/>
        <v>0</v>
      </c>
      <c r="AN87" s="16">
        <v>0</v>
      </c>
      <c r="AO87" s="2">
        <v>0</v>
      </c>
      <c r="AP87">
        <f t="shared" si="26"/>
        <v>0</v>
      </c>
      <c r="AQ87" s="2">
        <v>0</v>
      </c>
      <c r="AR87" s="2">
        <v>0</v>
      </c>
      <c r="AS87" s="2">
        <f t="shared" si="27"/>
        <v>0</v>
      </c>
      <c r="AT87" s="2">
        <v>2</v>
      </c>
      <c r="AU87" s="2">
        <v>2</v>
      </c>
      <c r="AV87">
        <f t="shared" si="28"/>
        <v>0</v>
      </c>
      <c r="AW87" s="2">
        <v>2</v>
      </c>
      <c r="AX87" s="2">
        <v>2</v>
      </c>
      <c r="AY87" s="2">
        <f t="shared" si="29"/>
        <v>0</v>
      </c>
      <c r="AZ87" s="2">
        <v>1</v>
      </c>
      <c r="BA87" s="2">
        <v>1</v>
      </c>
      <c r="BB87" s="14">
        <f t="shared" si="30"/>
        <v>0</v>
      </c>
      <c r="BC87" s="2">
        <v>0</v>
      </c>
      <c r="BD87" s="2">
        <v>0</v>
      </c>
      <c r="BE87" s="2">
        <f t="shared" si="31"/>
        <v>0</v>
      </c>
    </row>
    <row r="88" spans="1:57" x14ac:dyDescent="0.25">
      <c r="A88">
        <v>100</v>
      </c>
      <c r="B88" t="s">
        <v>13</v>
      </c>
      <c r="C88">
        <v>-0.04</v>
      </c>
      <c r="D88" s="2">
        <v>102</v>
      </c>
      <c r="E88" t="s">
        <v>34</v>
      </c>
      <c r="F88" t="s">
        <v>31</v>
      </c>
      <c r="G88" t="s">
        <v>157</v>
      </c>
      <c r="H88">
        <v>0</v>
      </c>
      <c r="I88" s="21">
        <v>0.5</v>
      </c>
      <c r="J88" s="16">
        <v>0</v>
      </c>
      <c r="K88" s="2">
        <v>0</v>
      </c>
      <c r="L88" s="2">
        <f t="shared" si="16"/>
        <v>0</v>
      </c>
      <c r="M88" s="16">
        <v>2</v>
      </c>
      <c r="N88">
        <v>2</v>
      </c>
      <c r="O88" s="2">
        <f t="shared" si="17"/>
        <v>0</v>
      </c>
      <c r="P88" s="16">
        <v>2</v>
      </c>
      <c r="Q88">
        <v>2</v>
      </c>
      <c r="R88" s="2">
        <f t="shared" si="18"/>
        <v>0</v>
      </c>
      <c r="S88" s="2">
        <v>1</v>
      </c>
      <c r="T88">
        <v>1</v>
      </c>
      <c r="U88">
        <f t="shared" si="19"/>
        <v>0</v>
      </c>
      <c r="V88" s="2">
        <v>1</v>
      </c>
      <c r="W88" s="2">
        <v>1</v>
      </c>
      <c r="X88" s="2">
        <f t="shared" si="20"/>
        <v>0</v>
      </c>
      <c r="Y88" s="16">
        <v>4</v>
      </c>
      <c r="Z88" s="2">
        <v>4</v>
      </c>
      <c r="AA88" s="11">
        <f t="shared" si="21"/>
        <v>0</v>
      </c>
      <c r="AB88" s="2">
        <v>2</v>
      </c>
      <c r="AC88" s="2">
        <v>2</v>
      </c>
      <c r="AD88">
        <f t="shared" si="22"/>
        <v>0</v>
      </c>
      <c r="AE88" s="2">
        <v>2</v>
      </c>
      <c r="AF88" s="2">
        <v>2</v>
      </c>
      <c r="AG88" s="2">
        <f t="shared" si="23"/>
        <v>0</v>
      </c>
      <c r="AH88" s="2">
        <v>3</v>
      </c>
      <c r="AI88" s="2">
        <v>3</v>
      </c>
      <c r="AJ88">
        <f t="shared" si="24"/>
        <v>0</v>
      </c>
      <c r="AK88" s="2">
        <v>2</v>
      </c>
      <c r="AL88" s="2">
        <v>2</v>
      </c>
      <c r="AM88">
        <f t="shared" si="25"/>
        <v>0</v>
      </c>
      <c r="AN88" s="16">
        <v>2</v>
      </c>
      <c r="AO88" s="2">
        <v>2</v>
      </c>
      <c r="AP88">
        <f t="shared" si="26"/>
        <v>0</v>
      </c>
      <c r="AQ88" s="2">
        <v>1</v>
      </c>
      <c r="AR88" s="2">
        <v>1</v>
      </c>
      <c r="AS88" s="2">
        <f t="shared" si="27"/>
        <v>0</v>
      </c>
      <c r="AT88" s="2">
        <v>3</v>
      </c>
      <c r="AU88" s="2">
        <v>3</v>
      </c>
      <c r="AV88">
        <f t="shared" si="28"/>
        <v>0</v>
      </c>
      <c r="AW88" s="2">
        <v>1</v>
      </c>
      <c r="AX88" s="2">
        <v>1</v>
      </c>
      <c r="AY88" s="2">
        <f t="shared" si="29"/>
        <v>0</v>
      </c>
      <c r="AZ88" s="2">
        <v>1</v>
      </c>
      <c r="BA88" s="2">
        <v>1</v>
      </c>
      <c r="BB88" s="14">
        <f t="shared" si="30"/>
        <v>0</v>
      </c>
      <c r="BC88" s="2">
        <v>2</v>
      </c>
      <c r="BD88" s="2">
        <v>2</v>
      </c>
      <c r="BE88" s="2">
        <f t="shared" si="31"/>
        <v>0</v>
      </c>
    </row>
    <row r="89" spans="1:57" x14ac:dyDescent="0.25">
      <c r="A89">
        <v>101</v>
      </c>
      <c r="B89" t="s">
        <v>13</v>
      </c>
      <c r="C89">
        <v>-0.04</v>
      </c>
      <c r="D89" s="2">
        <v>57</v>
      </c>
      <c r="E89" t="s">
        <v>150</v>
      </c>
      <c r="F89" t="s">
        <v>27</v>
      </c>
      <c r="G89" t="s">
        <v>157</v>
      </c>
      <c r="H89">
        <v>0</v>
      </c>
      <c r="I89" s="21">
        <v>0</v>
      </c>
      <c r="J89" s="16">
        <v>0</v>
      </c>
      <c r="K89" s="2">
        <v>0</v>
      </c>
      <c r="L89" s="2">
        <f t="shared" si="16"/>
        <v>0</v>
      </c>
      <c r="M89" s="16">
        <v>0</v>
      </c>
      <c r="N89">
        <v>0</v>
      </c>
      <c r="O89" s="2">
        <f t="shared" si="17"/>
        <v>0</v>
      </c>
      <c r="P89" s="16">
        <v>0</v>
      </c>
      <c r="Q89">
        <v>0</v>
      </c>
      <c r="R89" s="2">
        <f t="shared" si="18"/>
        <v>0</v>
      </c>
      <c r="S89" s="2">
        <v>2</v>
      </c>
      <c r="T89">
        <v>2</v>
      </c>
      <c r="U89">
        <f t="shared" si="19"/>
        <v>0</v>
      </c>
      <c r="V89" s="2">
        <v>3</v>
      </c>
      <c r="W89" s="2">
        <v>3</v>
      </c>
      <c r="X89" s="2">
        <f t="shared" si="20"/>
        <v>0</v>
      </c>
      <c r="Y89" s="16">
        <v>2</v>
      </c>
      <c r="Z89" s="2">
        <v>2</v>
      </c>
      <c r="AA89" s="11">
        <f t="shared" si="21"/>
        <v>0</v>
      </c>
      <c r="AB89" s="2">
        <v>4</v>
      </c>
      <c r="AC89" s="2">
        <v>4</v>
      </c>
      <c r="AD89">
        <f t="shared" si="22"/>
        <v>0</v>
      </c>
      <c r="AE89" s="2">
        <v>0</v>
      </c>
      <c r="AF89" s="2">
        <v>0</v>
      </c>
      <c r="AG89" s="2">
        <f t="shared" si="23"/>
        <v>0</v>
      </c>
      <c r="AH89" s="2">
        <v>1</v>
      </c>
      <c r="AI89" s="2">
        <v>3</v>
      </c>
      <c r="AJ89" s="25">
        <f t="shared" si="24"/>
        <v>2</v>
      </c>
      <c r="AK89" s="2">
        <v>0</v>
      </c>
      <c r="AL89" s="2">
        <v>1</v>
      </c>
      <c r="AM89" s="25">
        <f t="shared" si="25"/>
        <v>1</v>
      </c>
      <c r="AN89" s="16">
        <v>0</v>
      </c>
      <c r="AO89" s="2">
        <v>0</v>
      </c>
      <c r="AP89">
        <f t="shared" si="26"/>
        <v>0</v>
      </c>
      <c r="AQ89" s="2">
        <v>1</v>
      </c>
      <c r="AR89" s="2">
        <v>1</v>
      </c>
      <c r="AS89" s="2">
        <f t="shared" si="27"/>
        <v>0</v>
      </c>
      <c r="AT89" s="2">
        <v>1</v>
      </c>
      <c r="AU89" s="2">
        <v>1</v>
      </c>
      <c r="AV89">
        <f t="shared" si="28"/>
        <v>0</v>
      </c>
      <c r="AW89" s="2">
        <v>1</v>
      </c>
      <c r="AX89" s="2">
        <v>1</v>
      </c>
      <c r="AY89" s="2">
        <f t="shared" si="29"/>
        <v>0</v>
      </c>
      <c r="AZ89" s="2">
        <v>1</v>
      </c>
      <c r="BA89" s="2">
        <v>1</v>
      </c>
      <c r="BB89" s="14">
        <f t="shared" si="30"/>
        <v>0</v>
      </c>
      <c r="BC89" s="2">
        <v>2</v>
      </c>
      <c r="BD89" s="2">
        <v>2</v>
      </c>
      <c r="BE89" s="2">
        <f t="shared" si="31"/>
        <v>0</v>
      </c>
    </row>
    <row r="90" spans="1:57" x14ac:dyDescent="0.25">
      <c r="A90">
        <v>102</v>
      </c>
      <c r="B90" t="s">
        <v>13</v>
      </c>
      <c r="C90">
        <v>-0.04</v>
      </c>
      <c r="D90" s="2">
        <v>135</v>
      </c>
      <c r="E90" t="s">
        <v>150</v>
      </c>
      <c r="F90" t="s">
        <v>27</v>
      </c>
      <c r="G90" t="s">
        <v>157</v>
      </c>
      <c r="H90">
        <v>0</v>
      </c>
      <c r="I90" s="21">
        <v>0.25</v>
      </c>
      <c r="J90" s="16">
        <v>0</v>
      </c>
      <c r="K90" s="2">
        <v>0</v>
      </c>
      <c r="L90" s="2">
        <f t="shared" si="16"/>
        <v>0</v>
      </c>
      <c r="M90" s="16">
        <v>2</v>
      </c>
      <c r="N90">
        <v>2</v>
      </c>
      <c r="O90" s="2">
        <f t="shared" si="17"/>
        <v>0</v>
      </c>
      <c r="P90" s="16">
        <v>2</v>
      </c>
      <c r="Q90">
        <v>2</v>
      </c>
      <c r="R90" s="2">
        <f t="shared" si="18"/>
        <v>0</v>
      </c>
      <c r="S90" s="2">
        <v>3</v>
      </c>
      <c r="T90">
        <v>3</v>
      </c>
      <c r="U90">
        <f t="shared" si="19"/>
        <v>0</v>
      </c>
      <c r="V90" s="2">
        <v>2</v>
      </c>
      <c r="W90" s="2">
        <v>1</v>
      </c>
      <c r="X90" s="24">
        <f t="shared" si="20"/>
        <v>-1</v>
      </c>
      <c r="Y90" s="16">
        <v>4</v>
      </c>
      <c r="Z90" s="2">
        <v>4</v>
      </c>
      <c r="AA90" s="11">
        <f t="shared" si="21"/>
        <v>0</v>
      </c>
      <c r="AB90" s="2">
        <v>5</v>
      </c>
      <c r="AC90" s="2">
        <v>5</v>
      </c>
      <c r="AD90">
        <f t="shared" si="22"/>
        <v>0</v>
      </c>
      <c r="AE90" s="2">
        <v>1</v>
      </c>
      <c r="AF90" s="2">
        <v>1</v>
      </c>
      <c r="AG90" s="2">
        <f t="shared" si="23"/>
        <v>0</v>
      </c>
      <c r="AH90" s="2">
        <v>4</v>
      </c>
      <c r="AI90" s="2">
        <v>4</v>
      </c>
      <c r="AJ90">
        <f t="shared" si="24"/>
        <v>0</v>
      </c>
      <c r="AK90" s="2">
        <v>2</v>
      </c>
      <c r="AL90" s="2">
        <v>2</v>
      </c>
      <c r="AM90">
        <f t="shared" si="25"/>
        <v>0</v>
      </c>
      <c r="AN90" s="16">
        <v>1</v>
      </c>
      <c r="AO90" s="2">
        <v>1</v>
      </c>
      <c r="AP90">
        <f t="shared" si="26"/>
        <v>0</v>
      </c>
      <c r="AQ90" s="2">
        <v>1</v>
      </c>
      <c r="AR90" s="2">
        <v>1</v>
      </c>
      <c r="AS90" s="2">
        <f t="shared" si="27"/>
        <v>0</v>
      </c>
      <c r="AT90" s="2">
        <v>2</v>
      </c>
      <c r="AU90" s="2">
        <v>2</v>
      </c>
      <c r="AV90">
        <f t="shared" si="28"/>
        <v>0</v>
      </c>
      <c r="AW90" s="2">
        <v>2</v>
      </c>
      <c r="AX90" s="2">
        <v>2</v>
      </c>
      <c r="AY90" s="2">
        <f t="shared" si="29"/>
        <v>0</v>
      </c>
      <c r="AZ90" s="2">
        <v>1</v>
      </c>
      <c r="BA90" s="2">
        <v>1</v>
      </c>
      <c r="BB90" s="14">
        <f t="shared" si="30"/>
        <v>0</v>
      </c>
      <c r="BC90" s="2">
        <v>3</v>
      </c>
      <c r="BD90" s="2">
        <v>3</v>
      </c>
      <c r="BE90" s="2">
        <f t="shared" si="31"/>
        <v>0</v>
      </c>
    </row>
    <row r="91" spans="1:57" x14ac:dyDescent="0.25">
      <c r="A91">
        <v>103</v>
      </c>
      <c r="B91" t="s">
        <v>13</v>
      </c>
      <c r="C91">
        <v>-0.04</v>
      </c>
      <c r="D91" s="2">
        <v>98</v>
      </c>
      <c r="E91" t="s">
        <v>150</v>
      </c>
      <c r="F91" t="s">
        <v>25</v>
      </c>
      <c r="G91" t="s">
        <v>157</v>
      </c>
      <c r="H91">
        <v>0</v>
      </c>
      <c r="I91" s="21">
        <v>0</v>
      </c>
      <c r="J91" s="16">
        <v>0</v>
      </c>
      <c r="K91" s="2">
        <v>0</v>
      </c>
      <c r="L91" s="2">
        <f t="shared" si="16"/>
        <v>0</v>
      </c>
      <c r="M91" s="16">
        <v>1</v>
      </c>
      <c r="N91">
        <v>1</v>
      </c>
      <c r="O91" s="2">
        <f t="shared" si="17"/>
        <v>0</v>
      </c>
      <c r="P91" s="16">
        <v>0</v>
      </c>
      <c r="Q91">
        <v>0</v>
      </c>
      <c r="R91" s="2">
        <f t="shared" si="18"/>
        <v>0</v>
      </c>
      <c r="S91" s="2">
        <v>1</v>
      </c>
      <c r="T91">
        <v>1</v>
      </c>
      <c r="U91">
        <f t="shared" si="19"/>
        <v>0</v>
      </c>
      <c r="V91" s="2">
        <v>1</v>
      </c>
      <c r="W91" s="2">
        <v>1</v>
      </c>
      <c r="X91" s="2">
        <f t="shared" si="20"/>
        <v>0</v>
      </c>
      <c r="Y91" s="16">
        <v>0</v>
      </c>
      <c r="Z91" s="2">
        <v>0</v>
      </c>
      <c r="AA91" s="11">
        <f t="shared" si="21"/>
        <v>0</v>
      </c>
      <c r="AB91" s="2">
        <v>4</v>
      </c>
      <c r="AC91" s="2">
        <v>4</v>
      </c>
      <c r="AD91">
        <f t="shared" si="22"/>
        <v>0</v>
      </c>
      <c r="AE91" s="2">
        <v>2</v>
      </c>
      <c r="AF91" s="2">
        <v>2</v>
      </c>
      <c r="AG91" s="2">
        <f t="shared" si="23"/>
        <v>0</v>
      </c>
      <c r="AH91" s="2">
        <v>1</v>
      </c>
      <c r="AI91" s="2">
        <v>1</v>
      </c>
      <c r="AJ91">
        <f t="shared" si="24"/>
        <v>0</v>
      </c>
      <c r="AK91" s="2">
        <v>1</v>
      </c>
      <c r="AL91" s="2">
        <v>1</v>
      </c>
      <c r="AM91">
        <f t="shared" si="25"/>
        <v>0</v>
      </c>
      <c r="AN91" s="16">
        <v>0</v>
      </c>
      <c r="AO91" s="2">
        <v>0</v>
      </c>
      <c r="AP91">
        <f t="shared" si="26"/>
        <v>0</v>
      </c>
      <c r="AQ91" s="2">
        <v>0</v>
      </c>
      <c r="AR91" s="2">
        <v>0</v>
      </c>
      <c r="AS91" s="2">
        <f t="shared" si="27"/>
        <v>0</v>
      </c>
      <c r="AT91" s="2">
        <v>1</v>
      </c>
      <c r="AU91" s="2">
        <v>1</v>
      </c>
      <c r="AV91">
        <f t="shared" si="28"/>
        <v>0</v>
      </c>
      <c r="AW91" s="2">
        <v>1</v>
      </c>
      <c r="AX91" s="2">
        <v>1</v>
      </c>
      <c r="AY91" s="2">
        <f t="shared" si="29"/>
        <v>0</v>
      </c>
      <c r="BB91" s="14"/>
      <c r="BC91" s="2">
        <v>1</v>
      </c>
      <c r="BD91" s="2">
        <v>1</v>
      </c>
      <c r="BE91" s="2">
        <f t="shared" si="31"/>
        <v>0</v>
      </c>
    </row>
    <row r="92" spans="1:57" x14ac:dyDescent="0.25">
      <c r="A92">
        <v>104</v>
      </c>
      <c r="B92" t="s">
        <v>9</v>
      </c>
      <c r="C92">
        <v>1.61</v>
      </c>
      <c r="D92" s="2">
        <v>7</v>
      </c>
      <c r="E92" t="s">
        <v>24</v>
      </c>
      <c r="F92" t="s">
        <v>28</v>
      </c>
      <c r="G92" t="s">
        <v>157</v>
      </c>
      <c r="H92">
        <v>0</v>
      </c>
      <c r="I92" s="21">
        <v>0</v>
      </c>
      <c r="J92" s="16">
        <v>0</v>
      </c>
      <c r="K92" s="2">
        <v>0</v>
      </c>
      <c r="L92" s="2">
        <f t="shared" si="16"/>
        <v>0</v>
      </c>
      <c r="M92" s="16">
        <v>0</v>
      </c>
      <c r="N92">
        <v>0</v>
      </c>
      <c r="O92" s="2">
        <f t="shared" si="17"/>
        <v>0</v>
      </c>
      <c r="P92" s="16">
        <v>0</v>
      </c>
      <c r="Q92">
        <v>0</v>
      </c>
      <c r="R92" s="2">
        <f t="shared" si="18"/>
        <v>0</v>
      </c>
      <c r="S92" s="2">
        <v>1</v>
      </c>
      <c r="T92">
        <v>1</v>
      </c>
      <c r="U92">
        <f t="shared" si="19"/>
        <v>0</v>
      </c>
      <c r="V92" s="2">
        <v>1</v>
      </c>
      <c r="W92" s="2">
        <v>1</v>
      </c>
      <c r="X92" s="2">
        <f t="shared" si="20"/>
        <v>0</v>
      </c>
      <c r="Y92" s="16">
        <v>5</v>
      </c>
      <c r="Z92" s="2">
        <v>5</v>
      </c>
      <c r="AA92" s="11">
        <f t="shared" si="21"/>
        <v>0</v>
      </c>
      <c r="AB92" s="2">
        <v>2</v>
      </c>
      <c r="AC92" s="2">
        <v>2</v>
      </c>
      <c r="AD92">
        <f t="shared" si="22"/>
        <v>0</v>
      </c>
      <c r="AE92" s="2">
        <v>2</v>
      </c>
      <c r="AF92" s="2">
        <v>2</v>
      </c>
      <c r="AG92" s="2">
        <f t="shared" si="23"/>
        <v>0</v>
      </c>
      <c r="AH92" s="2">
        <v>4</v>
      </c>
      <c r="AI92" s="2">
        <v>4</v>
      </c>
      <c r="AJ92">
        <f t="shared" si="24"/>
        <v>0</v>
      </c>
      <c r="AK92" s="2">
        <v>0</v>
      </c>
      <c r="AL92" s="2">
        <v>0</v>
      </c>
      <c r="AM92">
        <f t="shared" si="25"/>
        <v>0</v>
      </c>
      <c r="AN92" s="16">
        <v>1</v>
      </c>
      <c r="AO92" s="2">
        <v>1</v>
      </c>
      <c r="AP92">
        <f t="shared" si="26"/>
        <v>0</v>
      </c>
      <c r="AQ92" s="2">
        <v>1</v>
      </c>
      <c r="AR92" s="2">
        <v>1</v>
      </c>
      <c r="AS92" s="2">
        <f t="shared" si="27"/>
        <v>0</v>
      </c>
      <c r="AT92" s="2">
        <v>2</v>
      </c>
      <c r="AU92" s="2">
        <v>2</v>
      </c>
      <c r="AV92">
        <f t="shared" si="28"/>
        <v>0</v>
      </c>
      <c r="AW92" s="2">
        <v>2</v>
      </c>
      <c r="AX92" s="2">
        <v>2</v>
      </c>
      <c r="AY92" s="2">
        <f t="shared" si="29"/>
        <v>0</v>
      </c>
      <c r="AZ92" s="2">
        <v>0</v>
      </c>
      <c r="BA92" s="2">
        <v>0</v>
      </c>
      <c r="BB92" s="14">
        <f t="shared" si="30"/>
        <v>0</v>
      </c>
      <c r="BC92" s="2">
        <v>1</v>
      </c>
      <c r="BD92" s="2">
        <v>1</v>
      </c>
      <c r="BE92" s="2">
        <f t="shared" si="31"/>
        <v>0</v>
      </c>
    </row>
    <row r="93" spans="1:57" x14ac:dyDescent="0.25">
      <c r="A93">
        <v>105</v>
      </c>
      <c r="B93" t="s">
        <v>156</v>
      </c>
      <c r="C93">
        <v>1.47</v>
      </c>
      <c r="D93" s="2">
        <v>26</v>
      </c>
      <c r="E93" t="s">
        <v>153</v>
      </c>
      <c r="F93" t="s">
        <v>31</v>
      </c>
      <c r="G93" t="s">
        <v>157</v>
      </c>
      <c r="H93">
        <v>0</v>
      </c>
      <c r="I93" s="21">
        <v>0</v>
      </c>
      <c r="J93" s="16">
        <v>0</v>
      </c>
      <c r="K93" s="2">
        <v>0</v>
      </c>
      <c r="L93" s="2">
        <f t="shared" si="16"/>
        <v>0</v>
      </c>
      <c r="M93" s="16">
        <v>1</v>
      </c>
      <c r="N93">
        <v>1</v>
      </c>
      <c r="O93" s="2">
        <f t="shared" si="17"/>
        <v>0</v>
      </c>
      <c r="P93" s="16">
        <v>1</v>
      </c>
      <c r="Q93">
        <v>1</v>
      </c>
      <c r="R93" s="2">
        <f t="shared" si="18"/>
        <v>0</v>
      </c>
      <c r="S93" s="2">
        <v>1</v>
      </c>
      <c r="T93">
        <v>1</v>
      </c>
      <c r="U93">
        <f t="shared" si="19"/>
        <v>0</v>
      </c>
      <c r="X93" s="2"/>
      <c r="Y93" s="16">
        <v>5</v>
      </c>
      <c r="Z93" s="2">
        <v>5</v>
      </c>
      <c r="AA93" s="11">
        <f t="shared" si="21"/>
        <v>0</v>
      </c>
      <c r="AB93" s="2">
        <v>2</v>
      </c>
      <c r="AC93" s="2">
        <v>2</v>
      </c>
      <c r="AD93">
        <f t="shared" si="22"/>
        <v>0</v>
      </c>
      <c r="AE93" s="2">
        <v>3</v>
      </c>
      <c r="AF93" s="2">
        <v>3</v>
      </c>
      <c r="AG93" s="2">
        <f t="shared" si="23"/>
        <v>0</v>
      </c>
      <c r="AH93" s="2">
        <v>4</v>
      </c>
      <c r="AI93" s="2">
        <v>4</v>
      </c>
      <c r="AJ93">
        <f t="shared" si="24"/>
        <v>0</v>
      </c>
      <c r="AK93" s="2">
        <v>3</v>
      </c>
      <c r="AL93" s="2">
        <v>3</v>
      </c>
      <c r="AM93">
        <f t="shared" si="25"/>
        <v>0</v>
      </c>
      <c r="AN93" s="16">
        <v>0</v>
      </c>
      <c r="AO93" s="2">
        <v>0</v>
      </c>
      <c r="AP93">
        <f t="shared" si="26"/>
        <v>0</v>
      </c>
      <c r="AQ93" s="2">
        <v>1</v>
      </c>
      <c r="AR93" s="2">
        <v>1</v>
      </c>
      <c r="AS93" s="2">
        <f t="shared" si="27"/>
        <v>0</v>
      </c>
      <c r="AT93" s="2">
        <v>1</v>
      </c>
      <c r="AU93" s="2">
        <v>1</v>
      </c>
      <c r="AV93">
        <f t="shared" si="28"/>
        <v>0</v>
      </c>
      <c r="AW93" s="2">
        <v>1</v>
      </c>
      <c r="AX93" s="2">
        <v>1</v>
      </c>
      <c r="AY93" s="2">
        <f t="shared" si="29"/>
        <v>0</v>
      </c>
      <c r="BB93" s="14"/>
      <c r="BC93" s="2"/>
      <c r="BD93" s="2"/>
      <c r="BE93" s="2"/>
    </row>
    <row r="94" spans="1:57" x14ac:dyDescent="0.25">
      <c r="A94">
        <v>106</v>
      </c>
      <c r="B94" t="s">
        <v>9</v>
      </c>
      <c r="C94">
        <v>1.61</v>
      </c>
      <c r="D94" s="2">
        <v>3</v>
      </c>
      <c r="E94" t="s">
        <v>24</v>
      </c>
      <c r="F94" t="s">
        <v>25</v>
      </c>
      <c r="G94" t="s">
        <v>157</v>
      </c>
      <c r="H94">
        <v>0</v>
      </c>
      <c r="I94" s="21">
        <v>0</v>
      </c>
      <c r="J94" s="16">
        <v>1</v>
      </c>
      <c r="K94" s="2">
        <v>1</v>
      </c>
      <c r="L94" s="2">
        <f t="shared" si="16"/>
        <v>0</v>
      </c>
      <c r="M94" s="16">
        <v>2</v>
      </c>
      <c r="N94">
        <v>2</v>
      </c>
      <c r="O94" s="2">
        <f t="shared" si="17"/>
        <v>0</v>
      </c>
      <c r="P94" s="16">
        <v>2</v>
      </c>
      <c r="Q94">
        <v>2</v>
      </c>
      <c r="R94" s="2">
        <f t="shared" si="18"/>
        <v>0</v>
      </c>
      <c r="S94" s="2">
        <v>2</v>
      </c>
      <c r="T94">
        <v>2</v>
      </c>
      <c r="U94">
        <f t="shared" si="19"/>
        <v>0</v>
      </c>
      <c r="V94" s="2">
        <v>1</v>
      </c>
      <c r="W94" s="2">
        <v>1</v>
      </c>
      <c r="X94" s="2">
        <f t="shared" si="20"/>
        <v>0</v>
      </c>
      <c r="Y94" s="16">
        <v>0</v>
      </c>
      <c r="Z94" s="2">
        <v>0</v>
      </c>
      <c r="AA94" s="11">
        <f t="shared" si="21"/>
        <v>0</v>
      </c>
      <c r="AB94" s="2">
        <v>5</v>
      </c>
      <c r="AC94" s="2">
        <v>5</v>
      </c>
      <c r="AD94">
        <f t="shared" si="22"/>
        <v>0</v>
      </c>
      <c r="AE94" s="2">
        <v>2</v>
      </c>
      <c r="AF94" s="2">
        <v>2</v>
      </c>
      <c r="AG94" s="2">
        <f t="shared" si="23"/>
        <v>0</v>
      </c>
      <c r="AH94" s="2">
        <v>4</v>
      </c>
      <c r="AI94" s="2">
        <v>4</v>
      </c>
      <c r="AJ94">
        <f t="shared" si="24"/>
        <v>0</v>
      </c>
      <c r="AK94" s="2">
        <v>2</v>
      </c>
      <c r="AL94" s="2">
        <v>2</v>
      </c>
      <c r="AM94">
        <f t="shared" si="25"/>
        <v>0</v>
      </c>
      <c r="AN94" s="16">
        <v>0</v>
      </c>
      <c r="AO94" s="2">
        <v>0</v>
      </c>
      <c r="AP94">
        <f t="shared" si="26"/>
        <v>0</v>
      </c>
      <c r="AQ94" s="2">
        <v>1</v>
      </c>
      <c r="AR94" s="2">
        <v>1</v>
      </c>
      <c r="AS94" s="2">
        <f t="shared" si="27"/>
        <v>0</v>
      </c>
      <c r="AT94" s="2">
        <v>3</v>
      </c>
      <c r="AU94" s="2">
        <v>3</v>
      </c>
      <c r="AV94">
        <f t="shared" si="28"/>
        <v>0</v>
      </c>
      <c r="AW94" s="2">
        <v>2</v>
      </c>
      <c r="AX94" s="2">
        <v>2</v>
      </c>
      <c r="AY94" s="2">
        <f t="shared" si="29"/>
        <v>0</v>
      </c>
      <c r="AZ94" s="2">
        <v>0</v>
      </c>
      <c r="BA94" s="2">
        <v>0</v>
      </c>
      <c r="BB94" s="14">
        <f t="shared" si="30"/>
        <v>0</v>
      </c>
      <c r="BC94" s="2">
        <v>2</v>
      </c>
      <c r="BD94" s="2">
        <v>2</v>
      </c>
      <c r="BE94" s="2">
        <f t="shared" si="31"/>
        <v>0</v>
      </c>
    </row>
    <row r="95" spans="1:57" x14ac:dyDescent="0.25">
      <c r="A95">
        <v>107</v>
      </c>
      <c r="B95" t="s">
        <v>13</v>
      </c>
      <c r="C95">
        <v>-0.04</v>
      </c>
      <c r="D95" s="2">
        <v>60</v>
      </c>
      <c r="E95" t="s">
        <v>150</v>
      </c>
      <c r="F95" t="s">
        <v>27</v>
      </c>
      <c r="G95" t="s">
        <v>157</v>
      </c>
      <c r="H95">
        <v>0</v>
      </c>
      <c r="I95" s="21">
        <v>0.75</v>
      </c>
      <c r="J95" s="16">
        <v>0</v>
      </c>
      <c r="K95" s="2">
        <v>0</v>
      </c>
      <c r="L95" s="2">
        <f t="shared" si="16"/>
        <v>0</v>
      </c>
      <c r="M95" s="16">
        <v>2</v>
      </c>
      <c r="N95">
        <v>2</v>
      </c>
      <c r="O95" s="2">
        <f t="shared" si="17"/>
        <v>0</v>
      </c>
      <c r="P95" s="16">
        <v>2</v>
      </c>
      <c r="Q95">
        <v>2</v>
      </c>
      <c r="R95" s="2">
        <f t="shared" si="18"/>
        <v>0</v>
      </c>
      <c r="S95" s="2">
        <v>3</v>
      </c>
      <c r="T95">
        <v>3</v>
      </c>
      <c r="U95">
        <f t="shared" si="19"/>
        <v>0</v>
      </c>
      <c r="V95" s="2">
        <v>3</v>
      </c>
      <c r="W95" s="2">
        <v>3</v>
      </c>
      <c r="X95" s="2">
        <f t="shared" si="20"/>
        <v>0</v>
      </c>
      <c r="Y95" s="16">
        <v>5</v>
      </c>
      <c r="Z95" s="2">
        <v>5</v>
      </c>
      <c r="AA95" s="11">
        <f t="shared" si="21"/>
        <v>0</v>
      </c>
      <c r="AB95" s="2">
        <v>5</v>
      </c>
      <c r="AC95" s="2">
        <v>5</v>
      </c>
      <c r="AD95">
        <f t="shared" si="22"/>
        <v>0</v>
      </c>
      <c r="AE95" s="2">
        <v>2</v>
      </c>
      <c r="AF95" s="2">
        <v>2</v>
      </c>
      <c r="AG95" s="2">
        <f t="shared" si="23"/>
        <v>0</v>
      </c>
      <c r="AH95" s="2">
        <v>4</v>
      </c>
      <c r="AI95" s="2">
        <v>4</v>
      </c>
      <c r="AJ95">
        <f t="shared" si="24"/>
        <v>0</v>
      </c>
      <c r="AK95" s="2">
        <v>2</v>
      </c>
      <c r="AL95" s="2">
        <v>2</v>
      </c>
      <c r="AM95">
        <f t="shared" si="25"/>
        <v>0</v>
      </c>
      <c r="AN95" s="16">
        <v>1</v>
      </c>
      <c r="AO95" s="2">
        <v>1</v>
      </c>
      <c r="AP95">
        <f t="shared" si="26"/>
        <v>0</v>
      </c>
      <c r="AQ95" s="2">
        <v>0</v>
      </c>
      <c r="AR95" s="2">
        <v>0</v>
      </c>
      <c r="AS95" s="2">
        <f t="shared" si="27"/>
        <v>0</v>
      </c>
      <c r="AT95" s="2">
        <v>1</v>
      </c>
      <c r="AU95" s="2">
        <v>1</v>
      </c>
      <c r="AV95">
        <f t="shared" si="28"/>
        <v>0</v>
      </c>
      <c r="AW95" s="2">
        <v>2</v>
      </c>
      <c r="AX95" s="2">
        <v>2</v>
      </c>
      <c r="AY95" s="2">
        <f t="shared" si="29"/>
        <v>0</v>
      </c>
      <c r="AZ95" s="2">
        <v>0</v>
      </c>
      <c r="BA95" s="2">
        <v>0</v>
      </c>
      <c r="BB95" s="14">
        <f t="shared" si="30"/>
        <v>0</v>
      </c>
      <c r="BC95" s="2">
        <v>2</v>
      </c>
      <c r="BD95" s="2">
        <v>2</v>
      </c>
      <c r="BE95" s="2">
        <f t="shared" si="31"/>
        <v>0</v>
      </c>
    </row>
    <row r="96" spans="1:57" x14ac:dyDescent="0.25">
      <c r="A96">
        <v>108</v>
      </c>
      <c r="B96" t="s">
        <v>9</v>
      </c>
      <c r="C96">
        <v>1.61</v>
      </c>
      <c r="D96" s="2">
        <v>8</v>
      </c>
      <c r="E96" t="s">
        <v>24</v>
      </c>
      <c r="F96" t="s">
        <v>25</v>
      </c>
      <c r="G96" t="s">
        <v>157</v>
      </c>
      <c r="H96">
        <v>1</v>
      </c>
      <c r="I96" s="21">
        <v>0.75</v>
      </c>
      <c r="J96" s="16">
        <v>2</v>
      </c>
      <c r="K96" s="2">
        <v>2</v>
      </c>
      <c r="L96" s="2">
        <f t="shared" si="16"/>
        <v>0</v>
      </c>
      <c r="M96" s="16">
        <v>1</v>
      </c>
      <c r="N96">
        <v>1</v>
      </c>
      <c r="O96" s="2">
        <f t="shared" si="17"/>
        <v>0</v>
      </c>
      <c r="P96" s="16">
        <v>2</v>
      </c>
      <c r="Q96">
        <v>2</v>
      </c>
      <c r="R96" s="2">
        <f t="shared" si="18"/>
        <v>0</v>
      </c>
      <c r="S96" s="2">
        <v>3</v>
      </c>
      <c r="T96">
        <v>1</v>
      </c>
      <c r="U96" s="25">
        <f t="shared" si="19"/>
        <v>-2</v>
      </c>
      <c r="V96" s="2">
        <v>4</v>
      </c>
      <c r="W96" s="2">
        <v>4</v>
      </c>
      <c r="X96" s="2">
        <f t="shared" si="20"/>
        <v>0</v>
      </c>
      <c r="Y96" s="16">
        <v>4</v>
      </c>
      <c r="Z96" s="2">
        <v>4</v>
      </c>
      <c r="AA96" s="11">
        <f t="shared" si="21"/>
        <v>0</v>
      </c>
      <c r="AB96" s="2">
        <v>2</v>
      </c>
      <c r="AC96" s="2">
        <v>1</v>
      </c>
      <c r="AD96" s="25">
        <f t="shared" si="22"/>
        <v>-1</v>
      </c>
      <c r="AE96" s="2">
        <v>1</v>
      </c>
      <c r="AF96" s="2">
        <v>2</v>
      </c>
      <c r="AG96" s="24">
        <f t="shared" si="23"/>
        <v>1</v>
      </c>
      <c r="AH96" s="2">
        <v>3</v>
      </c>
      <c r="AI96" s="2">
        <v>2</v>
      </c>
      <c r="AJ96" s="25">
        <f t="shared" si="24"/>
        <v>-1</v>
      </c>
      <c r="AK96" s="2">
        <v>1</v>
      </c>
      <c r="AL96" s="2">
        <v>2</v>
      </c>
      <c r="AM96" s="25">
        <f t="shared" si="25"/>
        <v>1</v>
      </c>
      <c r="AN96" s="16">
        <v>0</v>
      </c>
      <c r="AO96" s="2">
        <v>0</v>
      </c>
      <c r="AP96">
        <f t="shared" si="26"/>
        <v>0</v>
      </c>
      <c r="AQ96" s="2">
        <v>1</v>
      </c>
      <c r="AR96" s="2">
        <v>3</v>
      </c>
      <c r="AS96" s="24">
        <f t="shared" si="27"/>
        <v>2</v>
      </c>
      <c r="AT96" s="2">
        <v>2</v>
      </c>
      <c r="AU96" s="2">
        <v>3</v>
      </c>
      <c r="AV96" s="25">
        <f t="shared" si="28"/>
        <v>1</v>
      </c>
      <c r="AW96" s="2">
        <v>2</v>
      </c>
      <c r="AX96" s="2">
        <v>0</v>
      </c>
      <c r="AY96" s="24">
        <f t="shared" si="29"/>
        <v>-2</v>
      </c>
      <c r="AZ96" s="2">
        <v>0</v>
      </c>
      <c r="BA96" s="2">
        <v>0</v>
      </c>
      <c r="BB96" s="14">
        <f t="shared" si="30"/>
        <v>0</v>
      </c>
      <c r="BC96" s="2">
        <v>1</v>
      </c>
      <c r="BD96" s="2">
        <v>3</v>
      </c>
      <c r="BE96" s="24">
        <f t="shared" si="31"/>
        <v>2</v>
      </c>
    </row>
    <row r="97" spans="1:57" x14ac:dyDescent="0.25">
      <c r="A97">
        <v>109</v>
      </c>
      <c r="B97" t="s">
        <v>13</v>
      </c>
      <c r="C97">
        <v>-0.04</v>
      </c>
      <c r="D97" s="2">
        <v>40</v>
      </c>
      <c r="E97" t="s">
        <v>150</v>
      </c>
      <c r="F97" t="s">
        <v>28</v>
      </c>
      <c r="G97" t="s">
        <v>157</v>
      </c>
      <c r="H97">
        <v>0</v>
      </c>
      <c r="I97" s="21">
        <v>1</v>
      </c>
      <c r="J97" s="16">
        <v>0</v>
      </c>
      <c r="K97" s="2">
        <v>0</v>
      </c>
      <c r="L97" s="2">
        <f t="shared" si="16"/>
        <v>0</v>
      </c>
      <c r="M97" s="16">
        <v>2</v>
      </c>
      <c r="N97">
        <v>2</v>
      </c>
      <c r="O97" s="2">
        <f t="shared" si="17"/>
        <v>0</v>
      </c>
      <c r="P97" s="16">
        <v>2</v>
      </c>
      <c r="Q97">
        <v>2</v>
      </c>
      <c r="R97" s="2">
        <f t="shared" si="18"/>
        <v>0</v>
      </c>
      <c r="S97" s="2">
        <v>1</v>
      </c>
      <c r="T97">
        <v>1</v>
      </c>
      <c r="U97">
        <f t="shared" si="19"/>
        <v>0</v>
      </c>
      <c r="V97" s="2">
        <v>4</v>
      </c>
      <c r="W97" s="2">
        <v>4</v>
      </c>
      <c r="X97" s="2">
        <f t="shared" si="20"/>
        <v>0</v>
      </c>
      <c r="Y97" s="16">
        <v>0</v>
      </c>
      <c r="Z97" s="2">
        <v>0</v>
      </c>
      <c r="AA97" s="11">
        <f t="shared" si="21"/>
        <v>0</v>
      </c>
      <c r="AB97" s="2">
        <v>4</v>
      </c>
      <c r="AC97" s="2">
        <v>4</v>
      </c>
      <c r="AD97">
        <f t="shared" si="22"/>
        <v>0</v>
      </c>
      <c r="AE97" s="2">
        <v>2</v>
      </c>
      <c r="AF97" s="2">
        <v>2</v>
      </c>
      <c r="AG97" s="2">
        <f t="shared" si="23"/>
        <v>0</v>
      </c>
      <c r="AH97" s="2">
        <v>4</v>
      </c>
      <c r="AI97" s="2">
        <v>4</v>
      </c>
      <c r="AJ97">
        <f t="shared" si="24"/>
        <v>0</v>
      </c>
      <c r="AK97" s="2">
        <v>3</v>
      </c>
      <c r="AL97" s="2">
        <v>3</v>
      </c>
      <c r="AM97">
        <f t="shared" si="25"/>
        <v>0</v>
      </c>
      <c r="AN97" s="16">
        <v>1</v>
      </c>
      <c r="AO97" s="2">
        <v>1</v>
      </c>
      <c r="AP97">
        <f t="shared" si="26"/>
        <v>0</v>
      </c>
      <c r="AQ97" s="2">
        <v>0</v>
      </c>
      <c r="AR97" s="2">
        <v>0</v>
      </c>
      <c r="AS97" s="2">
        <f t="shared" si="27"/>
        <v>0</v>
      </c>
      <c r="AT97" s="2">
        <v>1</v>
      </c>
      <c r="AU97" s="2">
        <v>1</v>
      </c>
      <c r="AV97">
        <f t="shared" si="28"/>
        <v>0</v>
      </c>
      <c r="AW97" s="2">
        <v>2</v>
      </c>
      <c r="AX97" s="2">
        <v>2</v>
      </c>
      <c r="AY97" s="2">
        <f t="shared" si="29"/>
        <v>0</v>
      </c>
      <c r="AZ97" s="2">
        <v>0</v>
      </c>
      <c r="BA97" s="2">
        <v>0</v>
      </c>
      <c r="BB97" s="14">
        <f t="shared" si="30"/>
        <v>0</v>
      </c>
      <c r="BC97" s="2">
        <v>3</v>
      </c>
      <c r="BD97" s="2">
        <v>3</v>
      </c>
      <c r="BE97" s="2">
        <f t="shared" si="31"/>
        <v>0</v>
      </c>
    </row>
    <row r="98" spans="1:57" x14ac:dyDescent="0.25">
      <c r="A98">
        <v>110</v>
      </c>
      <c r="B98" t="s">
        <v>7</v>
      </c>
      <c r="C98">
        <v>1.42</v>
      </c>
      <c r="D98" s="2">
        <v>15</v>
      </c>
      <c r="E98" t="s">
        <v>150</v>
      </c>
      <c r="F98" t="s">
        <v>28</v>
      </c>
      <c r="G98" t="s">
        <v>157</v>
      </c>
      <c r="H98">
        <v>0</v>
      </c>
      <c r="I98" s="21">
        <v>0</v>
      </c>
      <c r="J98" s="16">
        <v>0</v>
      </c>
      <c r="K98" s="2">
        <v>0</v>
      </c>
      <c r="L98" s="2">
        <f t="shared" si="16"/>
        <v>0</v>
      </c>
      <c r="M98" s="16">
        <v>0</v>
      </c>
      <c r="N98">
        <v>0</v>
      </c>
      <c r="O98" s="2">
        <f t="shared" si="17"/>
        <v>0</v>
      </c>
      <c r="P98" s="16">
        <v>0</v>
      </c>
      <c r="Q98">
        <v>0</v>
      </c>
      <c r="R98" s="2">
        <f t="shared" si="18"/>
        <v>0</v>
      </c>
      <c r="S98" s="2">
        <v>1</v>
      </c>
      <c r="T98">
        <v>1</v>
      </c>
      <c r="U98">
        <f t="shared" si="19"/>
        <v>0</v>
      </c>
      <c r="V98" s="2">
        <v>1</v>
      </c>
      <c r="W98" s="2">
        <v>1</v>
      </c>
      <c r="X98" s="2">
        <f t="shared" si="20"/>
        <v>0</v>
      </c>
      <c r="Y98" s="16">
        <v>0</v>
      </c>
      <c r="Z98" s="2">
        <v>0</v>
      </c>
      <c r="AA98" s="11">
        <f t="shared" si="21"/>
        <v>0</v>
      </c>
      <c r="AB98" s="2">
        <v>4</v>
      </c>
      <c r="AC98" s="2">
        <v>4</v>
      </c>
      <c r="AD98">
        <f t="shared" si="22"/>
        <v>0</v>
      </c>
      <c r="AE98" s="2">
        <v>2</v>
      </c>
      <c r="AF98" s="2">
        <v>2</v>
      </c>
      <c r="AG98" s="2">
        <f t="shared" si="23"/>
        <v>0</v>
      </c>
      <c r="AH98" s="2">
        <v>3</v>
      </c>
      <c r="AI98" s="2">
        <v>3</v>
      </c>
      <c r="AJ98">
        <f t="shared" si="24"/>
        <v>0</v>
      </c>
      <c r="AK98" s="2">
        <v>1</v>
      </c>
      <c r="AL98" s="2">
        <v>1</v>
      </c>
      <c r="AM98">
        <f t="shared" si="25"/>
        <v>0</v>
      </c>
      <c r="AN98" s="16">
        <v>1</v>
      </c>
      <c r="AO98" s="2">
        <v>1</v>
      </c>
      <c r="AP98">
        <f t="shared" si="26"/>
        <v>0</v>
      </c>
      <c r="AQ98" s="2">
        <v>0</v>
      </c>
      <c r="AR98" s="2">
        <v>0</v>
      </c>
      <c r="AS98" s="2">
        <f t="shared" si="27"/>
        <v>0</v>
      </c>
      <c r="AT98" s="2">
        <v>1</v>
      </c>
      <c r="AU98" s="2">
        <v>1</v>
      </c>
      <c r="AV98">
        <f t="shared" si="28"/>
        <v>0</v>
      </c>
      <c r="AW98" s="2">
        <v>2</v>
      </c>
      <c r="AX98" s="2">
        <v>2</v>
      </c>
      <c r="AY98" s="2">
        <f t="shared" si="29"/>
        <v>0</v>
      </c>
      <c r="AZ98" s="2">
        <v>0</v>
      </c>
      <c r="BA98" s="2">
        <v>0</v>
      </c>
      <c r="BB98" s="14">
        <f t="shared" si="30"/>
        <v>0</v>
      </c>
      <c r="BC98" s="2">
        <v>1</v>
      </c>
      <c r="BD98" s="2">
        <v>1</v>
      </c>
      <c r="BE98" s="2">
        <f t="shared" si="31"/>
        <v>0</v>
      </c>
    </row>
    <row r="99" spans="1:57" x14ac:dyDescent="0.25">
      <c r="A99">
        <v>111</v>
      </c>
      <c r="B99" t="s">
        <v>7</v>
      </c>
      <c r="C99">
        <v>1.42</v>
      </c>
      <c r="D99" s="2">
        <v>27</v>
      </c>
      <c r="E99" t="s">
        <v>150</v>
      </c>
      <c r="F99" t="s">
        <v>27</v>
      </c>
      <c r="G99" t="s">
        <v>157</v>
      </c>
      <c r="H99">
        <v>0</v>
      </c>
      <c r="I99" s="21">
        <v>1</v>
      </c>
      <c r="J99" s="16">
        <v>1</v>
      </c>
      <c r="K99" s="2">
        <v>1</v>
      </c>
      <c r="L99" s="2">
        <f t="shared" si="16"/>
        <v>0</v>
      </c>
      <c r="M99" s="16">
        <v>2</v>
      </c>
      <c r="N99">
        <v>2</v>
      </c>
      <c r="O99" s="2">
        <f t="shared" si="17"/>
        <v>0</v>
      </c>
      <c r="P99" s="16">
        <v>0</v>
      </c>
      <c r="Q99">
        <v>0</v>
      </c>
      <c r="R99" s="2">
        <f t="shared" si="18"/>
        <v>0</v>
      </c>
      <c r="S99" s="7">
        <v>6</v>
      </c>
      <c r="T99" s="7">
        <v>6</v>
      </c>
      <c r="U99">
        <f t="shared" si="19"/>
        <v>0</v>
      </c>
      <c r="V99" s="2">
        <v>2</v>
      </c>
      <c r="W99" s="2">
        <v>2</v>
      </c>
      <c r="X99" s="2">
        <f t="shared" si="20"/>
        <v>0</v>
      </c>
      <c r="Y99" s="16">
        <v>0</v>
      </c>
      <c r="Z99" s="2">
        <v>0</v>
      </c>
      <c r="AA99" s="11">
        <f t="shared" si="21"/>
        <v>0</v>
      </c>
      <c r="AB99" s="2">
        <v>3</v>
      </c>
      <c r="AC99" s="2">
        <v>3</v>
      </c>
      <c r="AD99">
        <f t="shared" si="22"/>
        <v>0</v>
      </c>
      <c r="AE99" s="2">
        <v>2</v>
      </c>
      <c r="AF99" s="2">
        <v>2</v>
      </c>
      <c r="AG99" s="2">
        <f t="shared" si="23"/>
        <v>0</v>
      </c>
      <c r="AH99" s="2">
        <v>3</v>
      </c>
      <c r="AI99" s="2">
        <v>3</v>
      </c>
      <c r="AJ99">
        <f t="shared" si="24"/>
        <v>0</v>
      </c>
      <c r="AK99" s="2">
        <v>2</v>
      </c>
      <c r="AL99" s="2">
        <v>2</v>
      </c>
      <c r="AM99">
        <f t="shared" si="25"/>
        <v>0</v>
      </c>
      <c r="AN99" s="16">
        <v>0</v>
      </c>
      <c r="AO99" s="2">
        <v>0</v>
      </c>
      <c r="AP99">
        <f t="shared" si="26"/>
        <v>0</v>
      </c>
      <c r="AQ99" s="2">
        <v>0</v>
      </c>
      <c r="AR99" s="2">
        <v>0</v>
      </c>
      <c r="AS99" s="2">
        <f t="shared" si="27"/>
        <v>0</v>
      </c>
      <c r="AT99" s="2">
        <v>2</v>
      </c>
      <c r="AU99" s="2">
        <v>2</v>
      </c>
      <c r="AV99">
        <f t="shared" si="28"/>
        <v>0</v>
      </c>
      <c r="AW99" s="2">
        <v>1</v>
      </c>
      <c r="AX99" s="2">
        <v>1</v>
      </c>
      <c r="AY99" s="2">
        <f t="shared" si="29"/>
        <v>0</v>
      </c>
      <c r="AZ99" s="2">
        <v>0</v>
      </c>
      <c r="BA99" s="2">
        <v>0</v>
      </c>
      <c r="BB99" s="14">
        <f t="shared" si="30"/>
        <v>0</v>
      </c>
      <c r="BC99" s="2">
        <v>1</v>
      </c>
      <c r="BD99" s="2">
        <v>1</v>
      </c>
      <c r="BE99" s="2">
        <f t="shared" si="31"/>
        <v>0</v>
      </c>
    </row>
    <row r="100" spans="1:57" x14ac:dyDescent="0.25">
      <c r="A100">
        <v>112</v>
      </c>
      <c r="B100" t="s">
        <v>9</v>
      </c>
      <c r="C100">
        <v>1.61</v>
      </c>
      <c r="D100" s="2">
        <v>118</v>
      </c>
      <c r="E100" t="s">
        <v>24</v>
      </c>
      <c r="F100" t="s">
        <v>27</v>
      </c>
      <c r="G100" t="s">
        <v>158</v>
      </c>
      <c r="H100">
        <v>0</v>
      </c>
      <c r="I100" s="21">
        <v>0</v>
      </c>
      <c r="J100" s="16">
        <v>1</v>
      </c>
      <c r="K100" s="2">
        <v>1</v>
      </c>
      <c r="L100" s="2">
        <f t="shared" si="16"/>
        <v>0</v>
      </c>
      <c r="M100" s="16">
        <v>1</v>
      </c>
      <c r="N100">
        <v>1</v>
      </c>
      <c r="O100" s="2">
        <f t="shared" si="17"/>
        <v>0</v>
      </c>
      <c r="P100" s="16">
        <v>0</v>
      </c>
      <c r="Q100">
        <v>0</v>
      </c>
      <c r="R100" s="2">
        <f t="shared" si="18"/>
        <v>0</v>
      </c>
      <c r="S100" s="2">
        <v>2</v>
      </c>
      <c r="T100">
        <v>2</v>
      </c>
      <c r="U100">
        <f t="shared" si="19"/>
        <v>0</v>
      </c>
      <c r="V100" s="2">
        <v>1</v>
      </c>
      <c r="W100" s="2">
        <v>1</v>
      </c>
      <c r="X100" s="2">
        <f t="shared" si="20"/>
        <v>0</v>
      </c>
      <c r="Y100" s="16">
        <v>2</v>
      </c>
      <c r="Z100" s="2">
        <v>2</v>
      </c>
      <c r="AA100" s="11">
        <f t="shared" si="21"/>
        <v>0</v>
      </c>
      <c r="AB100" s="2">
        <v>2</v>
      </c>
      <c r="AC100" s="2">
        <v>2</v>
      </c>
      <c r="AD100">
        <f t="shared" si="22"/>
        <v>0</v>
      </c>
      <c r="AE100" s="2">
        <v>1</v>
      </c>
      <c r="AF100" s="2">
        <v>1</v>
      </c>
      <c r="AG100" s="2">
        <f t="shared" si="23"/>
        <v>0</v>
      </c>
      <c r="AH100" s="2">
        <v>4</v>
      </c>
      <c r="AI100" s="2">
        <v>2</v>
      </c>
      <c r="AJ100" s="25">
        <f t="shared" si="24"/>
        <v>-2</v>
      </c>
      <c r="AK100" s="2">
        <v>2</v>
      </c>
      <c r="AL100" s="2">
        <v>0</v>
      </c>
      <c r="AM100" s="25">
        <f t="shared" si="25"/>
        <v>-2</v>
      </c>
      <c r="AN100" s="16">
        <v>3</v>
      </c>
      <c r="AO100" s="2">
        <v>3</v>
      </c>
      <c r="AP100">
        <f t="shared" si="26"/>
        <v>0</v>
      </c>
      <c r="AQ100" s="2">
        <v>1</v>
      </c>
      <c r="AR100" s="2">
        <v>1</v>
      </c>
      <c r="AS100" s="2">
        <f t="shared" si="27"/>
        <v>0</v>
      </c>
      <c r="AT100" s="2">
        <v>1</v>
      </c>
      <c r="AU100" s="2">
        <v>1</v>
      </c>
      <c r="AV100">
        <f t="shared" si="28"/>
        <v>0</v>
      </c>
      <c r="AW100" s="2">
        <v>2</v>
      </c>
      <c r="AX100" s="2">
        <v>2</v>
      </c>
      <c r="AY100" s="2">
        <f t="shared" si="29"/>
        <v>0</v>
      </c>
      <c r="AZ100" s="2">
        <v>0</v>
      </c>
      <c r="BA100" s="2">
        <v>0</v>
      </c>
      <c r="BB100" s="14">
        <f t="shared" si="30"/>
        <v>0</v>
      </c>
      <c r="BC100" s="2">
        <v>1</v>
      </c>
      <c r="BD100" s="2">
        <v>1</v>
      </c>
      <c r="BE100" s="2">
        <f t="shared" si="31"/>
        <v>0</v>
      </c>
    </row>
    <row r="101" spans="1:57" x14ac:dyDescent="0.25">
      <c r="A101">
        <v>113</v>
      </c>
      <c r="B101" t="s">
        <v>9</v>
      </c>
      <c r="C101">
        <v>1.61</v>
      </c>
      <c r="D101" s="2">
        <v>50</v>
      </c>
      <c r="E101" t="s">
        <v>24</v>
      </c>
      <c r="F101" t="s">
        <v>25</v>
      </c>
      <c r="G101" t="s">
        <v>158</v>
      </c>
      <c r="H101">
        <v>0</v>
      </c>
      <c r="I101" s="21">
        <v>0</v>
      </c>
      <c r="J101" s="16">
        <v>2</v>
      </c>
      <c r="K101" s="2">
        <v>2</v>
      </c>
      <c r="L101" s="2">
        <f t="shared" si="16"/>
        <v>0</v>
      </c>
      <c r="M101" s="13">
        <v>0</v>
      </c>
      <c r="N101">
        <v>0</v>
      </c>
      <c r="O101" s="2">
        <f t="shared" si="17"/>
        <v>0</v>
      </c>
      <c r="P101" s="13">
        <v>3</v>
      </c>
      <c r="Q101" s="12">
        <v>3</v>
      </c>
      <c r="R101" s="2">
        <f t="shared" si="18"/>
        <v>0</v>
      </c>
      <c r="S101" s="2">
        <v>9</v>
      </c>
      <c r="T101" s="2">
        <v>9</v>
      </c>
      <c r="U101">
        <f t="shared" si="19"/>
        <v>0</v>
      </c>
      <c r="V101" s="2">
        <v>2</v>
      </c>
      <c r="W101" s="2">
        <v>2</v>
      </c>
      <c r="X101" s="2">
        <f t="shared" si="20"/>
        <v>0</v>
      </c>
      <c r="Y101" s="16">
        <v>2</v>
      </c>
      <c r="Z101" s="2">
        <v>2</v>
      </c>
      <c r="AA101" s="11">
        <f t="shared" si="21"/>
        <v>0</v>
      </c>
      <c r="AB101" s="2">
        <v>5</v>
      </c>
      <c r="AC101" s="2">
        <v>5</v>
      </c>
      <c r="AD101">
        <f t="shared" si="22"/>
        <v>0</v>
      </c>
      <c r="AE101" s="2">
        <v>2</v>
      </c>
      <c r="AF101" s="2">
        <v>2</v>
      </c>
      <c r="AG101" s="2">
        <f t="shared" si="23"/>
        <v>0</v>
      </c>
      <c r="AH101" s="2">
        <v>2</v>
      </c>
      <c r="AI101" s="2">
        <v>2</v>
      </c>
      <c r="AJ101">
        <f t="shared" si="24"/>
        <v>0</v>
      </c>
      <c r="AK101" s="2">
        <v>2</v>
      </c>
      <c r="AL101" s="2">
        <v>2</v>
      </c>
      <c r="AM101">
        <f t="shared" si="25"/>
        <v>0</v>
      </c>
      <c r="AN101" s="16">
        <v>0</v>
      </c>
      <c r="AO101" s="2">
        <v>0</v>
      </c>
      <c r="AP101">
        <f t="shared" si="26"/>
        <v>0</v>
      </c>
      <c r="AQ101" s="2">
        <v>1</v>
      </c>
      <c r="AR101" s="2">
        <v>1</v>
      </c>
      <c r="AS101" s="2">
        <f t="shared" si="27"/>
        <v>0</v>
      </c>
      <c r="AT101" s="2">
        <v>3</v>
      </c>
      <c r="AU101" s="2">
        <v>3</v>
      </c>
      <c r="AV101">
        <f t="shared" si="28"/>
        <v>0</v>
      </c>
      <c r="AW101" s="2">
        <v>2</v>
      </c>
      <c r="AX101" s="2">
        <v>2</v>
      </c>
      <c r="AY101" s="2">
        <f t="shared" si="29"/>
        <v>0</v>
      </c>
      <c r="AZ101" s="2">
        <v>1</v>
      </c>
      <c r="BA101" s="2">
        <v>1</v>
      </c>
      <c r="BB101" s="14">
        <f t="shared" si="30"/>
        <v>0</v>
      </c>
      <c r="BC101" s="2">
        <v>2</v>
      </c>
      <c r="BD101" s="2">
        <v>2</v>
      </c>
      <c r="BE101" s="2">
        <f t="shared" si="31"/>
        <v>0</v>
      </c>
    </row>
    <row r="102" spans="1:57" x14ac:dyDescent="0.25">
      <c r="A102">
        <v>114</v>
      </c>
      <c r="B102" t="s">
        <v>119</v>
      </c>
      <c r="C102" s="7">
        <v>1.81</v>
      </c>
      <c r="D102" s="2">
        <v>28</v>
      </c>
      <c r="E102" t="s">
        <v>150</v>
      </c>
      <c r="F102" t="s">
        <v>25</v>
      </c>
      <c r="G102" t="s">
        <v>157</v>
      </c>
      <c r="H102">
        <v>0</v>
      </c>
      <c r="I102" s="21">
        <v>0</v>
      </c>
      <c r="J102" s="16">
        <v>0</v>
      </c>
      <c r="K102" s="2">
        <v>0</v>
      </c>
      <c r="L102" s="2">
        <f t="shared" si="16"/>
        <v>0</v>
      </c>
      <c r="M102" s="16">
        <v>0</v>
      </c>
      <c r="N102">
        <v>0</v>
      </c>
      <c r="O102" s="2">
        <f t="shared" si="17"/>
        <v>0</v>
      </c>
      <c r="P102" s="16">
        <v>0</v>
      </c>
      <c r="Q102">
        <v>0</v>
      </c>
      <c r="R102" s="2">
        <f t="shared" si="18"/>
        <v>0</v>
      </c>
      <c r="S102" s="2">
        <v>2</v>
      </c>
      <c r="T102">
        <v>2</v>
      </c>
      <c r="U102">
        <f t="shared" si="19"/>
        <v>0</v>
      </c>
      <c r="V102" s="2">
        <v>2</v>
      </c>
      <c r="W102" s="2">
        <v>2</v>
      </c>
      <c r="X102" s="2">
        <f t="shared" si="20"/>
        <v>0</v>
      </c>
      <c r="Y102" s="16">
        <v>0</v>
      </c>
      <c r="Z102" s="2">
        <v>0</v>
      </c>
      <c r="AA102" s="11">
        <f t="shared" si="21"/>
        <v>0</v>
      </c>
      <c r="AB102" s="2">
        <v>4</v>
      </c>
      <c r="AC102" s="2">
        <v>4</v>
      </c>
      <c r="AD102">
        <f t="shared" si="22"/>
        <v>0</v>
      </c>
      <c r="AE102" s="2">
        <v>3</v>
      </c>
      <c r="AF102" s="2">
        <v>3</v>
      </c>
      <c r="AG102" s="2">
        <f t="shared" si="23"/>
        <v>0</v>
      </c>
      <c r="AH102" s="2">
        <v>4</v>
      </c>
      <c r="AI102" s="2">
        <v>4</v>
      </c>
      <c r="AJ102">
        <f t="shared" si="24"/>
        <v>0</v>
      </c>
      <c r="AK102" s="2">
        <v>1</v>
      </c>
      <c r="AL102" s="2">
        <v>1</v>
      </c>
      <c r="AM102">
        <f t="shared" si="25"/>
        <v>0</v>
      </c>
      <c r="AN102" s="16">
        <v>0</v>
      </c>
      <c r="AO102" s="2">
        <v>0</v>
      </c>
      <c r="AP102">
        <f t="shared" si="26"/>
        <v>0</v>
      </c>
      <c r="AQ102" s="2">
        <v>0</v>
      </c>
      <c r="AR102" s="2">
        <v>0</v>
      </c>
      <c r="AS102" s="2">
        <f t="shared" si="27"/>
        <v>0</v>
      </c>
      <c r="AT102" s="2">
        <v>1</v>
      </c>
      <c r="AU102" s="2">
        <v>1</v>
      </c>
      <c r="AV102">
        <f t="shared" si="28"/>
        <v>0</v>
      </c>
      <c r="AW102" s="2">
        <v>2</v>
      </c>
      <c r="AX102" s="2">
        <v>2</v>
      </c>
      <c r="AY102" s="2">
        <f t="shared" si="29"/>
        <v>0</v>
      </c>
      <c r="AZ102" s="2">
        <v>1</v>
      </c>
      <c r="BA102" s="2">
        <v>1</v>
      </c>
      <c r="BB102" s="14">
        <f t="shared" si="30"/>
        <v>0</v>
      </c>
      <c r="BC102" s="2">
        <v>2</v>
      </c>
      <c r="BD102" s="2">
        <v>2</v>
      </c>
      <c r="BE102" s="2">
        <f t="shared" si="31"/>
        <v>0</v>
      </c>
    </row>
    <row r="103" spans="1:57" x14ac:dyDescent="0.25">
      <c r="A103">
        <v>115</v>
      </c>
      <c r="B103" t="s">
        <v>119</v>
      </c>
      <c r="C103" s="7">
        <v>1.81</v>
      </c>
      <c r="D103" s="2">
        <v>25</v>
      </c>
      <c r="E103" t="s">
        <v>33</v>
      </c>
      <c r="F103" t="s">
        <v>25</v>
      </c>
      <c r="G103" t="s">
        <v>157</v>
      </c>
      <c r="H103">
        <v>0</v>
      </c>
      <c r="I103" s="21">
        <v>0.25</v>
      </c>
      <c r="J103" s="16">
        <v>0</v>
      </c>
      <c r="K103" s="2">
        <v>0</v>
      </c>
      <c r="L103" s="2">
        <f t="shared" si="16"/>
        <v>0</v>
      </c>
      <c r="M103" s="16">
        <v>1</v>
      </c>
      <c r="N103">
        <v>1</v>
      </c>
      <c r="O103" s="2">
        <f t="shared" si="17"/>
        <v>0</v>
      </c>
      <c r="P103" s="16">
        <v>1</v>
      </c>
      <c r="Q103">
        <v>1</v>
      </c>
      <c r="R103" s="2">
        <f t="shared" si="18"/>
        <v>0</v>
      </c>
      <c r="S103" s="2">
        <v>2</v>
      </c>
      <c r="T103">
        <v>2</v>
      </c>
      <c r="U103">
        <f t="shared" si="19"/>
        <v>0</v>
      </c>
      <c r="V103" s="2">
        <v>3</v>
      </c>
      <c r="W103" s="2">
        <v>4</v>
      </c>
      <c r="X103" s="24">
        <f t="shared" si="20"/>
        <v>1</v>
      </c>
      <c r="Y103" s="16">
        <v>0</v>
      </c>
      <c r="Z103" s="2">
        <v>0</v>
      </c>
      <c r="AA103" s="11">
        <f t="shared" si="21"/>
        <v>0</v>
      </c>
      <c r="AB103" s="2">
        <v>4</v>
      </c>
      <c r="AC103" s="2">
        <v>4</v>
      </c>
      <c r="AD103">
        <f t="shared" si="22"/>
        <v>0</v>
      </c>
      <c r="AE103" s="2">
        <v>2</v>
      </c>
      <c r="AF103" s="2">
        <v>2</v>
      </c>
      <c r="AG103" s="2">
        <f t="shared" si="23"/>
        <v>0</v>
      </c>
      <c r="AH103" s="2">
        <v>3</v>
      </c>
      <c r="AI103" s="2">
        <v>3</v>
      </c>
      <c r="AJ103">
        <f t="shared" si="24"/>
        <v>0</v>
      </c>
      <c r="AK103" s="2">
        <v>0</v>
      </c>
      <c r="AL103" s="2">
        <v>0</v>
      </c>
      <c r="AM103">
        <f t="shared" si="25"/>
        <v>0</v>
      </c>
      <c r="AN103" s="16">
        <v>2</v>
      </c>
      <c r="AO103" s="2">
        <v>2</v>
      </c>
      <c r="AP103">
        <f t="shared" si="26"/>
        <v>0</v>
      </c>
      <c r="AQ103" s="2">
        <v>0</v>
      </c>
      <c r="AR103" s="2">
        <v>0</v>
      </c>
      <c r="AS103" s="2">
        <f t="shared" si="27"/>
        <v>0</v>
      </c>
      <c r="AT103" s="2">
        <v>1</v>
      </c>
      <c r="AU103" s="2">
        <v>1</v>
      </c>
      <c r="AV103">
        <f t="shared" si="28"/>
        <v>0</v>
      </c>
      <c r="AW103" s="2">
        <v>1</v>
      </c>
      <c r="AX103" s="2">
        <v>1</v>
      </c>
      <c r="AY103" s="2">
        <f t="shared" si="29"/>
        <v>0</v>
      </c>
      <c r="AZ103" s="2">
        <v>0</v>
      </c>
      <c r="BA103" s="2">
        <v>0</v>
      </c>
      <c r="BB103" s="14">
        <f t="shared" si="30"/>
        <v>0</v>
      </c>
      <c r="BC103" s="2">
        <v>2</v>
      </c>
      <c r="BD103" s="2">
        <v>2</v>
      </c>
      <c r="BE103" s="2">
        <f t="shared" si="31"/>
        <v>0</v>
      </c>
    </row>
    <row r="104" spans="1:57" x14ac:dyDescent="0.25">
      <c r="A104">
        <v>116</v>
      </c>
      <c r="B104" t="s">
        <v>119</v>
      </c>
      <c r="C104" s="7">
        <v>1.81</v>
      </c>
      <c r="D104" s="2">
        <v>21</v>
      </c>
      <c r="E104" t="s">
        <v>152</v>
      </c>
      <c r="F104" t="s">
        <v>25</v>
      </c>
      <c r="G104" t="s">
        <v>157</v>
      </c>
      <c r="H104">
        <v>0</v>
      </c>
      <c r="I104" s="21">
        <v>0</v>
      </c>
      <c r="J104" s="16">
        <v>0</v>
      </c>
      <c r="K104" s="2">
        <v>0</v>
      </c>
      <c r="L104" s="2">
        <f t="shared" si="16"/>
        <v>0</v>
      </c>
      <c r="M104" s="16">
        <v>0</v>
      </c>
      <c r="N104">
        <v>0</v>
      </c>
      <c r="O104" s="2">
        <f t="shared" si="17"/>
        <v>0</v>
      </c>
      <c r="P104" s="16">
        <v>0</v>
      </c>
      <c r="Q104">
        <v>0</v>
      </c>
      <c r="R104" s="2">
        <f t="shared" si="18"/>
        <v>0</v>
      </c>
      <c r="S104" s="2">
        <v>2</v>
      </c>
      <c r="T104">
        <v>2</v>
      </c>
      <c r="U104">
        <f t="shared" si="19"/>
        <v>0</v>
      </c>
      <c r="V104" s="2">
        <v>1</v>
      </c>
      <c r="W104" s="2">
        <v>1</v>
      </c>
      <c r="X104" s="2">
        <f t="shared" si="20"/>
        <v>0</v>
      </c>
      <c r="Y104" s="16">
        <v>0</v>
      </c>
      <c r="Z104" s="2">
        <v>0</v>
      </c>
      <c r="AA104" s="11">
        <f t="shared" si="21"/>
        <v>0</v>
      </c>
      <c r="AB104" s="2">
        <v>2</v>
      </c>
      <c r="AC104" s="2">
        <v>2</v>
      </c>
      <c r="AD104">
        <f t="shared" si="22"/>
        <v>0</v>
      </c>
      <c r="AE104" s="2">
        <v>2</v>
      </c>
      <c r="AF104" s="2">
        <v>2</v>
      </c>
      <c r="AG104" s="2">
        <f t="shared" si="23"/>
        <v>0</v>
      </c>
      <c r="AH104" s="2">
        <v>2</v>
      </c>
      <c r="AI104" s="2">
        <v>2</v>
      </c>
      <c r="AJ104">
        <f t="shared" si="24"/>
        <v>0</v>
      </c>
      <c r="AK104" s="2">
        <v>0</v>
      </c>
      <c r="AL104" s="2">
        <v>0</v>
      </c>
      <c r="AM104">
        <f t="shared" si="25"/>
        <v>0</v>
      </c>
      <c r="AN104" s="16">
        <v>0</v>
      </c>
      <c r="AO104" s="2">
        <v>0</v>
      </c>
      <c r="AP104">
        <f t="shared" si="26"/>
        <v>0</v>
      </c>
      <c r="AQ104" s="2">
        <v>0</v>
      </c>
      <c r="AR104" s="2">
        <v>0</v>
      </c>
      <c r="AS104" s="2">
        <f t="shared" si="27"/>
        <v>0</v>
      </c>
      <c r="AT104" s="2">
        <v>1</v>
      </c>
      <c r="AU104" s="2">
        <v>1</v>
      </c>
      <c r="AV104">
        <f t="shared" si="28"/>
        <v>0</v>
      </c>
      <c r="AW104" s="2">
        <v>0</v>
      </c>
      <c r="AX104" s="2">
        <v>0</v>
      </c>
      <c r="AY104" s="2">
        <f t="shared" si="29"/>
        <v>0</v>
      </c>
      <c r="AZ104" s="2">
        <v>0</v>
      </c>
      <c r="BA104" s="2">
        <v>0</v>
      </c>
      <c r="BB104" s="14">
        <f t="shared" si="30"/>
        <v>0</v>
      </c>
      <c r="BC104" s="2">
        <v>0</v>
      </c>
      <c r="BD104" s="2">
        <v>0</v>
      </c>
      <c r="BE104" s="2">
        <f t="shared" si="31"/>
        <v>0</v>
      </c>
    </row>
    <row r="105" spans="1:57" x14ac:dyDescent="0.25">
      <c r="A105">
        <v>117</v>
      </c>
      <c r="B105" t="s">
        <v>9</v>
      </c>
      <c r="C105">
        <v>1.61</v>
      </c>
      <c r="D105" s="2">
        <v>2</v>
      </c>
      <c r="E105" t="s">
        <v>24</v>
      </c>
      <c r="F105" t="s">
        <v>25</v>
      </c>
      <c r="G105" t="s">
        <v>157</v>
      </c>
      <c r="H105">
        <v>0</v>
      </c>
      <c r="I105" s="21">
        <v>0</v>
      </c>
      <c r="J105" s="16">
        <v>0</v>
      </c>
      <c r="K105" s="2">
        <v>0</v>
      </c>
      <c r="L105" s="2">
        <f t="shared" si="16"/>
        <v>0</v>
      </c>
      <c r="M105" s="16">
        <v>2</v>
      </c>
      <c r="N105">
        <v>2</v>
      </c>
      <c r="O105" s="2">
        <f t="shared" si="17"/>
        <v>0</v>
      </c>
      <c r="P105" s="16">
        <v>2</v>
      </c>
      <c r="Q105">
        <v>2</v>
      </c>
      <c r="R105" s="2">
        <f t="shared" si="18"/>
        <v>0</v>
      </c>
      <c r="S105" s="2">
        <v>2</v>
      </c>
      <c r="T105">
        <v>2</v>
      </c>
      <c r="U105">
        <f t="shared" si="19"/>
        <v>0</v>
      </c>
      <c r="V105" s="2">
        <v>4</v>
      </c>
      <c r="W105" s="2">
        <v>4</v>
      </c>
      <c r="X105" s="2">
        <f t="shared" si="20"/>
        <v>0</v>
      </c>
      <c r="Y105" s="16">
        <v>0</v>
      </c>
      <c r="Z105" s="2">
        <v>0</v>
      </c>
      <c r="AA105" s="11">
        <f t="shared" si="21"/>
        <v>0</v>
      </c>
      <c r="AB105" s="2">
        <v>2</v>
      </c>
      <c r="AC105" s="2">
        <v>2</v>
      </c>
      <c r="AD105">
        <f t="shared" si="22"/>
        <v>0</v>
      </c>
      <c r="AE105" s="2">
        <v>1</v>
      </c>
      <c r="AF105" s="2">
        <v>1</v>
      </c>
      <c r="AG105" s="2">
        <f t="shared" si="23"/>
        <v>0</v>
      </c>
      <c r="AH105" s="2">
        <v>4</v>
      </c>
      <c r="AI105" s="2">
        <v>4</v>
      </c>
      <c r="AJ105">
        <f t="shared" si="24"/>
        <v>0</v>
      </c>
      <c r="AK105" s="2">
        <v>3</v>
      </c>
      <c r="AL105" s="2">
        <v>3</v>
      </c>
      <c r="AM105">
        <f t="shared" si="25"/>
        <v>0</v>
      </c>
      <c r="AN105" s="16">
        <v>0</v>
      </c>
      <c r="AO105" s="2">
        <v>0</v>
      </c>
      <c r="AP105">
        <f t="shared" si="26"/>
        <v>0</v>
      </c>
      <c r="AQ105" s="2">
        <v>1</v>
      </c>
      <c r="AR105" s="2">
        <v>1</v>
      </c>
      <c r="AS105" s="2">
        <f t="shared" si="27"/>
        <v>0</v>
      </c>
      <c r="AT105" s="2">
        <v>1</v>
      </c>
      <c r="AU105" s="2">
        <v>1</v>
      </c>
      <c r="AV105">
        <f t="shared" si="28"/>
        <v>0</v>
      </c>
      <c r="AW105" s="2">
        <v>2</v>
      </c>
      <c r="AX105" s="2">
        <v>2</v>
      </c>
      <c r="AY105" s="2">
        <f t="shared" si="29"/>
        <v>0</v>
      </c>
      <c r="AZ105" s="2">
        <v>0</v>
      </c>
      <c r="BA105" s="2">
        <v>0</v>
      </c>
      <c r="BB105" s="14">
        <f t="shared" si="30"/>
        <v>0</v>
      </c>
      <c r="BC105" s="2">
        <v>2</v>
      </c>
      <c r="BD105" s="2">
        <v>2</v>
      </c>
      <c r="BE105" s="2">
        <f t="shared" si="31"/>
        <v>0</v>
      </c>
    </row>
    <row r="106" spans="1:57" x14ac:dyDescent="0.25">
      <c r="A106">
        <v>118</v>
      </c>
      <c r="B106" t="s">
        <v>155</v>
      </c>
      <c r="C106">
        <v>0.44</v>
      </c>
      <c r="D106" s="2">
        <v>12</v>
      </c>
      <c r="E106" t="s">
        <v>33</v>
      </c>
      <c r="F106" t="s">
        <v>27</v>
      </c>
      <c r="G106" t="s">
        <v>158</v>
      </c>
      <c r="H106">
        <v>0</v>
      </c>
      <c r="I106" s="21">
        <v>0.5</v>
      </c>
      <c r="J106" s="16">
        <v>0</v>
      </c>
      <c r="K106" s="2">
        <v>0</v>
      </c>
      <c r="L106" s="2">
        <f t="shared" si="16"/>
        <v>0</v>
      </c>
      <c r="M106" s="16">
        <v>0</v>
      </c>
      <c r="N106">
        <v>0</v>
      </c>
      <c r="O106" s="2">
        <f t="shared" si="17"/>
        <v>0</v>
      </c>
      <c r="P106" s="16">
        <v>0</v>
      </c>
      <c r="Q106">
        <v>0</v>
      </c>
      <c r="R106" s="2">
        <f t="shared" si="18"/>
        <v>0</v>
      </c>
      <c r="S106" s="2">
        <v>3</v>
      </c>
      <c r="T106">
        <v>2</v>
      </c>
      <c r="U106" s="25">
        <f t="shared" si="19"/>
        <v>-1</v>
      </c>
      <c r="V106" s="2">
        <v>4</v>
      </c>
      <c r="W106" s="2">
        <v>4</v>
      </c>
      <c r="X106" s="2">
        <f t="shared" si="20"/>
        <v>0</v>
      </c>
      <c r="Y106" s="16">
        <v>2</v>
      </c>
      <c r="Z106" s="2">
        <v>2</v>
      </c>
      <c r="AA106" s="11">
        <f t="shared" si="21"/>
        <v>0</v>
      </c>
      <c r="AB106" s="2">
        <v>5</v>
      </c>
      <c r="AC106" s="2">
        <v>5</v>
      </c>
      <c r="AD106">
        <f t="shared" si="22"/>
        <v>0</v>
      </c>
      <c r="AE106" s="2">
        <v>0</v>
      </c>
      <c r="AF106" s="2">
        <v>0</v>
      </c>
      <c r="AG106" s="2">
        <f t="shared" si="23"/>
        <v>0</v>
      </c>
      <c r="AH106" s="2">
        <v>4</v>
      </c>
      <c r="AI106" s="2">
        <v>4</v>
      </c>
      <c r="AJ106">
        <f t="shared" si="24"/>
        <v>0</v>
      </c>
      <c r="AK106" s="2">
        <v>3</v>
      </c>
      <c r="AL106" s="2">
        <v>3</v>
      </c>
      <c r="AM106">
        <f t="shared" si="25"/>
        <v>0</v>
      </c>
      <c r="AN106" s="16">
        <v>2</v>
      </c>
      <c r="AO106" s="2">
        <v>2</v>
      </c>
      <c r="AP106">
        <f t="shared" si="26"/>
        <v>0</v>
      </c>
      <c r="AQ106" s="2">
        <v>2</v>
      </c>
      <c r="AR106" s="2">
        <v>2</v>
      </c>
      <c r="AS106" s="2">
        <f t="shared" si="27"/>
        <v>0</v>
      </c>
      <c r="AT106" s="2">
        <v>1</v>
      </c>
      <c r="AU106" s="2">
        <v>1</v>
      </c>
      <c r="AV106">
        <f t="shared" si="28"/>
        <v>0</v>
      </c>
      <c r="AW106" s="2">
        <v>2</v>
      </c>
      <c r="AX106" s="2">
        <v>2</v>
      </c>
      <c r="AY106" s="2">
        <f t="shared" si="29"/>
        <v>0</v>
      </c>
      <c r="AZ106" s="2">
        <v>0</v>
      </c>
      <c r="BA106" s="2">
        <v>1</v>
      </c>
      <c r="BB106" s="27">
        <f t="shared" si="30"/>
        <v>1</v>
      </c>
      <c r="BC106" s="2">
        <v>0</v>
      </c>
      <c r="BD106" s="2">
        <v>0</v>
      </c>
      <c r="BE106" s="2">
        <f t="shared" si="31"/>
        <v>0</v>
      </c>
    </row>
    <row r="107" spans="1:57" x14ac:dyDescent="0.25">
      <c r="A107">
        <v>119</v>
      </c>
      <c r="B107" t="s">
        <v>119</v>
      </c>
      <c r="C107" s="7">
        <v>1.81</v>
      </c>
      <c r="D107" s="2">
        <v>22</v>
      </c>
      <c r="E107" t="s">
        <v>33</v>
      </c>
      <c r="F107" t="s">
        <v>25</v>
      </c>
      <c r="G107" s="12" t="s">
        <v>158</v>
      </c>
      <c r="H107">
        <v>0</v>
      </c>
      <c r="I107" s="21">
        <v>0.5</v>
      </c>
      <c r="J107" s="16">
        <v>0</v>
      </c>
      <c r="K107" s="2">
        <v>0</v>
      </c>
      <c r="L107" s="2">
        <f t="shared" si="16"/>
        <v>0</v>
      </c>
      <c r="M107" s="16">
        <v>1</v>
      </c>
      <c r="N107">
        <v>1</v>
      </c>
      <c r="O107" s="2">
        <f t="shared" si="17"/>
        <v>0</v>
      </c>
      <c r="P107" s="16">
        <v>1</v>
      </c>
      <c r="Q107">
        <v>1</v>
      </c>
      <c r="R107" s="2">
        <f t="shared" si="18"/>
        <v>0</v>
      </c>
      <c r="S107" s="2">
        <v>2</v>
      </c>
      <c r="T107">
        <v>2</v>
      </c>
      <c r="U107">
        <f t="shared" si="19"/>
        <v>0</v>
      </c>
      <c r="V107" s="2">
        <v>3</v>
      </c>
      <c r="W107" s="2">
        <v>3</v>
      </c>
      <c r="X107" s="2">
        <f t="shared" si="20"/>
        <v>0</v>
      </c>
      <c r="Y107" s="16">
        <v>0</v>
      </c>
      <c r="Z107" s="2">
        <v>0</v>
      </c>
      <c r="AA107" s="11">
        <f t="shared" si="21"/>
        <v>0</v>
      </c>
      <c r="AB107" s="2">
        <v>4</v>
      </c>
      <c r="AC107" s="2">
        <v>4</v>
      </c>
      <c r="AD107">
        <f t="shared" si="22"/>
        <v>0</v>
      </c>
      <c r="AE107" s="2">
        <v>2</v>
      </c>
      <c r="AF107" s="2">
        <v>2</v>
      </c>
      <c r="AG107" s="2">
        <f t="shared" si="23"/>
        <v>0</v>
      </c>
      <c r="AH107" s="2">
        <v>4</v>
      </c>
      <c r="AI107" s="2">
        <v>4</v>
      </c>
      <c r="AJ107">
        <f t="shared" si="24"/>
        <v>0</v>
      </c>
      <c r="AK107" s="2">
        <v>2</v>
      </c>
      <c r="AL107" s="2">
        <v>2</v>
      </c>
      <c r="AM107">
        <f t="shared" si="25"/>
        <v>0</v>
      </c>
      <c r="AN107" s="16">
        <v>3</v>
      </c>
      <c r="AO107" s="2">
        <v>3</v>
      </c>
      <c r="AP107">
        <f t="shared" si="26"/>
        <v>0</v>
      </c>
      <c r="AQ107" s="2">
        <v>0</v>
      </c>
      <c r="AR107" s="2">
        <v>0</v>
      </c>
      <c r="AS107" s="2">
        <f t="shared" si="27"/>
        <v>0</v>
      </c>
      <c r="AT107" s="2">
        <v>1</v>
      </c>
      <c r="AU107" s="2">
        <v>1</v>
      </c>
      <c r="AV107">
        <f t="shared" si="28"/>
        <v>0</v>
      </c>
      <c r="AW107" s="2">
        <v>2</v>
      </c>
      <c r="AX107" s="2">
        <v>2</v>
      </c>
      <c r="AY107" s="2">
        <f t="shared" si="29"/>
        <v>0</v>
      </c>
      <c r="AZ107" s="2">
        <v>1</v>
      </c>
      <c r="BA107" s="2">
        <v>1</v>
      </c>
      <c r="BB107" s="14">
        <f t="shared" si="30"/>
        <v>0</v>
      </c>
      <c r="BC107" s="2">
        <v>2</v>
      </c>
      <c r="BD107" s="2">
        <v>2</v>
      </c>
      <c r="BE107" s="2">
        <f t="shared" si="31"/>
        <v>0</v>
      </c>
    </row>
    <row r="108" spans="1:57" x14ac:dyDescent="0.25">
      <c r="A108">
        <v>120</v>
      </c>
      <c r="B108" t="s">
        <v>9</v>
      </c>
      <c r="C108">
        <v>1.61</v>
      </c>
      <c r="D108" s="2">
        <v>135</v>
      </c>
      <c r="E108" t="s">
        <v>24</v>
      </c>
      <c r="F108" t="s">
        <v>25</v>
      </c>
      <c r="G108" t="s">
        <v>158</v>
      </c>
      <c r="H108">
        <v>0</v>
      </c>
      <c r="I108" s="21">
        <v>0.5</v>
      </c>
      <c r="J108" s="16">
        <v>0</v>
      </c>
      <c r="K108" s="2">
        <v>0</v>
      </c>
      <c r="L108" s="2">
        <f t="shared" si="16"/>
        <v>0</v>
      </c>
      <c r="M108" s="16">
        <v>0</v>
      </c>
      <c r="N108">
        <v>0</v>
      </c>
      <c r="O108" s="2">
        <f t="shared" si="17"/>
        <v>0</v>
      </c>
      <c r="P108" s="16">
        <v>0</v>
      </c>
      <c r="Q108">
        <v>0</v>
      </c>
      <c r="R108" s="2">
        <f t="shared" si="18"/>
        <v>0</v>
      </c>
      <c r="S108" s="2">
        <v>4</v>
      </c>
      <c r="T108">
        <v>4</v>
      </c>
      <c r="U108">
        <f t="shared" si="19"/>
        <v>0</v>
      </c>
      <c r="V108" s="2">
        <v>1</v>
      </c>
      <c r="W108" s="2">
        <v>1</v>
      </c>
      <c r="X108" s="2">
        <f t="shared" si="20"/>
        <v>0</v>
      </c>
      <c r="Y108" s="16">
        <v>4</v>
      </c>
      <c r="Z108" s="2">
        <v>4</v>
      </c>
      <c r="AA108" s="11">
        <f t="shared" si="21"/>
        <v>0</v>
      </c>
      <c r="AB108" s="2">
        <v>5</v>
      </c>
      <c r="AC108" s="2">
        <v>5</v>
      </c>
      <c r="AD108">
        <f t="shared" si="22"/>
        <v>0</v>
      </c>
      <c r="AE108" s="2">
        <v>2</v>
      </c>
      <c r="AF108" s="2">
        <v>2</v>
      </c>
      <c r="AG108" s="2">
        <f t="shared" si="23"/>
        <v>0</v>
      </c>
      <c r="AH108" s="2">
        <v>3</v>
      </c>
      <c r="AI108" s="2">
        <v>3</v>
      </c>
      <c r="AJ108">
        <f t="shared" si="24"/>
        <v>0</v>
      </c>
      <c r="AK108" s="2">
        <v>1</v>
      </c>
      <c r="AL108" s="2">
        <v>1</v>
      </c>
      <c r="AM108">
        <f t="shared" si="25"/>
        <v>0</v>
      </c>
      <c r="AN108" s="16">
        <v>1</v>
      </c>
      <c r="AO108" s="2">
        <v>1</v>
      </c>
      <c r="AP108">
        <f t="shared" si="26"/>
        <v>0</v>
      </c>
      <c r="AQ108" s="2">
        <v>0</v>
      </c>
      <c r="AR108" s="2">
        <v>0</v>
      </c>
      <c r="AS108" s="2">
        <f t="shared" si="27"/>
        <v>0</v>
      </c>
      <c r="AT108" s="2">
        <v>2</v>
      </c>
      <c r="AU108" s="2">
        <v>2</v>
      </c>
      <c r="AV108">
        <f t="shared" si="28"/>
        <v>0</v>
      </c>
      <c r="AW108" s="2">
        <v>2</v>
      </c>
      <c r="AX108" s="2">
        <v>2</v>
      </c>
      <c r="AY108" s="2">
        <f t="shared" si="29"/>
        <v>0</v>
      </c>
      <c r="AZ108" s="2">
        <v>2</v>
      </c>
      <c r="BA108" s="2">
        <v>2</v>
      </c>
      <c r="BB108" s="14">
        <f t="shared" si="30"/>
        <v>0</v>
      </c>
      <c r="BC108" s="2">
        <v>3</v>
      </c>
      <c r="BD108" s="2">
        <v>3</v>
      </c>
      <c r="BE108" s="2">
        <f t="shared" si="31"/>
        <v>0</v>
      </c>
    </row>
    <row r="109" spans="1:57" x14ac:dyDescent="0.25">
      <c r="A109">
        <v>121</v>
      </c>
      <c r="B109" t="s">
        <v>155</v>
      </c>
      <c r="C109">
        <v>0.44</v>
      </c>
      <c r="D109" s="2">
        <v>5</v>
      </c>
      <c r="E109" t="s">
        <v>153</v>
      </c>
      <c r="F109" t="s">
        <v>27</v>
      </c>
      <c r="G109" t="s">
        <v>157</v>
      </c>
      <c r="H109">
        <v>0</v>
      </c>
      <c r="I109" s="21">
        <v>0.75</v>
      </c>
      <c r="J109" s="16">
        <v>1</v>
      </c>
      <c r="K109" s="2">
        <v>1</v>
      </c>
      <c r="L109" s="2">
        <f t="shared" si="16"/>
        <v>0</v>
      </c>
      <c r="M109" s="16">
        <v>2</v>
      </c>
      <c r="N109">
        <v>2</v>
      </c>
      <c r="O109" s="2">
        <f t="shared" si="17"/>
        <v>0</v>
      </c>
      <c r="P109" s="16">
        <v>2</v>
      </c>
      <c r="Q109">
        <v>2</v>
      </c>
      <c r="R109" s="2">
        <f t="shared" si="18"/>
        <v>0</v>
      </c>
      <c r="S109" s="2">
        <v>1</v>
      </c>
      <c r="T109">
        <v>1</v>
      </c>
      <c r="U109">
        <f t="shared" si="19"/>
        <v>0</v>
      </c>
      <c r="V109" s="2">
        <v>4</v>
      </c>
      <c r="W109" s="2">
        <v>4</v>
      </c>
      <c r="X109" s="2">
        <f t="shared" si="20"/>
        <v>0</v>
      </c>
      <c r="Y109" s="16">
        <v>0</v>
      </c>
      <c r="Z109" s="2">
        <v>0</v>
      </c>
      <c r="AA109" s="11">
        <f t="shared" si="21"/>
        <v>0</v>
      </c>
      <c r="AB109" s="2">
        <v>3</v>
      </c>
      <c r="AC109" s="2">
        <v>3</v>
      </c>
      <c r="AD109">
        <f t="shared" si="22"/>
        <v>0</v>
      </c>
      <c r="AE109" s="2">
        <v>2</v>
      </c>
      <c r="AF109" s="2">
        <v>2</v>
      </c>
      <c r="AG109" s="2">
        <f t="shared" si="23"/>
        <v>0</v>
      </c>
      <c r="AH109" s="2">
        <v>4</v>
      </c>
      <c r="AI109" s="2">
        <v>4</v>
      </c>
      <c r="AJ109">
        <f t="shared" si="24"/>
        <v>0</v>
      </c>
      <c r="AK109" s="2">
        <v>3</v>
      </c>
      <c r="AL109" s="2">
        <v>3</v>
      </c>
      <c r="AM109">
        <f t="shared" si="25"/>
        <v>0</v>
      </c>
      <c r="AN109" s="16">
        <v>0</v>
      </c>
      <c r="AO109" s="2">
        <v>0</v>
      </c>
      <c r="AP109">
        <f t="shared" si="26"/>
        <v>0</v>
      </c>
      <c r="AQ109" s="2">
        <v>2</v>
      </c>
      <c r="AR109" s="2">
        <v>2</v>
      </c>
      <c r="AS109" s="2">
        <f t="shared" si="27"/>
        <v>0</v>
      </c>
      <c r="AT109" s="2">
        <v>2</v>
      </c>
      <c r="AU109" s="2">
        <v>2</v>
      </c>
      <c r="AV109">
        <f t="shared" si="28"/>
        <v>0</v>
      </c>
      <c r="AW109" s="2">
        <v>2</v>
      </c>
      <c r="AX109" s="2">
        <v>2</v>
      </c>
      <c r="AY109" s="2">
        <f t="shared" si="29"/>
        <v>0</v>
      </c>
      <c r="AZ109" s="2">
        <v>0</v>
      </c>
      <c r="BA109" s="2">
        <v>0</v>
      </c>
      <c r="BB109" s="14">
        <f t="shared" si="30"/>
        <v>0</v>
      </c>
      <c r="BC109" s="2">
        <v>3</v>
      </c>
      <c r="BD109" s="2">
        <v>3</v>
      </c>
      <c r="BE109" s="2">
        <f t="shared" si="31"/>
        <v>0</v>
      </c>
    </row>
    <row r="110" spans="1:57" x14ac:dyDescent="0.25">
      <c r="A110">
        <v>122</v>
      </c>
      <c r="B110" t="s">
        <v>119</v>
      </c>
      <c r="C110" s="7">
        <v>1.81</v>
      </c>
      <c r="D110" s="2">
        <v>15</v>
      </c>
      <c r="E110" t="s">
        <v>33</v>
      </c>
      <c r="F110" t="s">
        <v>25</v>
      </c>
      <c r="G110" t="s">
        <v>157</v>
      </c>
      <c r="H110">
        <v>0</v>
      </c>
      <c r="I110" s="21">
        <v>0.25</v>
      </c>
      <c r="J110" s="16">
        <v>0</v>
      </c>
      <c r="K110" s="2">
        <v>0</v>
      </c>
      <c r="L110" s="2">
        <f t="shared" si="16"/>
        <v>0</v>
      </c>
      <c r="M110" s="16">
        <v>0</v>
      </c>
      <c r="N110">
        <v>0</v>
      </c>
      <c r="O110" s="2">
        <f t="shared" si="17"/>
        <v>0</v>
      </c>
      <c r="P110" s="16">
        <v>0</v>
      </c>
      <c r="Q110">
        <v>0</v>
      </c>
      <c r="R110" s="2">
        <f t="shared" si="18"/>
        <v>0</v>
      </c>
      <c r="S110" s="2">
        <v>1</v>
      </c>
      <c r="T110">
        <v>1</v>
      </c>
      <c r="U110">
        <f t="shared" si="19"/>
        <v>0</v>
      </c>
      <c r="V110" s="2">
        <v>3</v>
      </c>
      <c r="W110" s="2">
        <v>3</v>
      </c>
      <c r="X110" s="2">
        <f t="shared" si="20"/>
        <v>0</v>
      </c>
      <c r="Y110" s="16">
        <v>0</v>
      </c>
      <c r="Z110" s="2">
        <v>0</v>
      </c>
      <c r="AA110" s="11">
        <f t="shared" si="21"/>
        <v>0</v>
      </c>
      <c r="AB110" s="2">
        <v>1</v>
      </c>
      <c r="AC110" s="2">
        <v>1</v>
      </c>
      <c r="AD110">
        <f t="shared" si="22"/>
        <v>0</v>
      </c>
      <c r="AE110" s="2">
        <v>2</v>
      </c>
      <c r="AF110" s="2">
        <v>2</v>
      </c>
      <c r="AG110" s="2">
        <f t="shared" si="23"/>
        <v>0</v>
      </c>
      <c r="AH110" s="2">
        <v>3</v>
      </c>
      <c r="AI110" s="2">
        <v>3</v>
      </c>
      <c r="AJ110">
        <f t="shared" si="24"/>
        <v>0</v>
      </c>
      <c r="AK110" s="2">
        <v>0</v>
      </c>
      <c r="AL110" s="2">
        <v>0</v>
      </c>
      <c r="AM110">
        <f t="shared" si="25"/>
        <v>0</v>
      </c>
      <c r="AN110" s="16">
        <v>0</v>
      </c>
      <c r="AO110" s="2">
        <v>0</v>
      </c>
      <c r="AP110">
        <f t="shared" si="26"/>
        <v>0</v>
      </c>
      <c r="AQ110" s="2">
        <v>0</v>
      </c>
      <c r="AR110" s="2">
        <v>0</v>
      </c>
      <c r="AS110" s="2">
        <f t="shared" si="27"/>
        <v>0</v>
      </c>
      <c r="AT110" s="2">
        <v>1</v>
      </c>
      <c r="AU110" s="2">
        <v>1</v>
      </c>
      <c r="AV110">
        <f t="shared" si="28"/>
        <v>0</v>
      </c>
      <c r="AW110" s="2">
        <v>2</v>
      </c>
      <c r="AX110" s="2">
        <v>2</v>
      </c>
      <c r="AY110" s="2">
        <f t="shared" si="29"/>
        <v>0</v>
      </c>
      <c r="AZ110" s="2">
        <v>0</v>
      </c>
      <c r="BA110" s="2">
        <v>0</v>
      </c>
      <c r="BB110" s="14">
        <f t="shared" si="30"/>
        <v>0</v>
      </c>
      <c r="BC110" s="2">
        <v>2</v>
      </c>
      <c r="BD110" s="2">
        <v>2</v>
      </c>
      <c r="BE110" s="2">
        <f t="shared" si="31"/>
        <v>0</v>
      </c>
    </row>
    <row r="111" spans="1:57" x14ac:dyDescent="0.25">
      <c r="A111">
        <v>124</v>
      </c>
      <c r="B111" t="s">
        <v>13</v>
      </c>
      <c r="C111">
        <v>-0.04</v>
      </c>
      <c r="D111" s="2">
        <v>60</v>
      </c>
      <c r="E111" t="s">
        <v>150</v>
      </c>
      <c r="F111" t="s">
        <v>25</v>
      </c>
      <c r="G111" t="s">
        <v>157</v>
      </c>
      <c r="H111">
        <v>0</v>
      </c>
      <c r="I111" s="21">
        <v>0.5</v>
      </c>
      <c r="J111" s="16">
        <v>0</v>
      </c>
      <c r="K111" s="2">
        <v>0</v>
      </c>
      <c r="L111" s="2">
        <f t="shared" si="16"/>
        <v>0</v>
      </c>
      <c r="M111" s="16">
        <v>2</v>
      </c>
      <c r="N111">
        <v>2</v>
      </c>
      <c r="O111" s="2">
        <f t="shared" si="17"/>
        <v>0</v>
      </c>
      <c r="P111" s="16">
        <v>2</v>
      </c>
      <c r="Q111">
        <v>2</v>
      </c>
      <c r="R111" s="2">
        <f t="shared" si="18"/>
        <v>0</v>
      </c>
      <c r="S111" s="2">
        <v>2</v>
      </c>
      <c r="T111">
        <v>2</v>
      </c>
      <c r="U111">
        <f t="shared" si="19"/>
        <v>0</v>
      </c>
      <c r="V111" s="2">
        <v>2</v>
      </c>
      <c r="W111" s="2">
        <v>3</v>
      </c>
      <c r="X111" s="24">
        <f t="shared" si="20"/>
        <v>1</v>
      </c>
      <c r="Y111" s="16">
        <v>6</v>
      </c>
      <c r="Z111" s="2">
        <v>6</v>
      </c>
      <c r="AA111" s="11">
        <f t="shared" si="21"/>
        <v>0</v>
      </c>
      <c r="AB111" s="2">
        <v>4</v>
      </c>
      <c r="AC111" s="2">
        <v>4</v>
      </c>
      <c r="AD111">
        <f t="shared" si="22"/>
        <v>0</v>
      </c>
      <c r="AE111" s="2">
        <v>2</v>
      </c>
      <c r="AF111" s="2">
        <v>2</v>
      </c>
      <c r="AG111" s="2">
        <f t="shared" si="23"/>
        <v>0</v>
      </c>
      <c r="AH111" s="2">
        <v>3</v>
      </c>
      <c r="AI111" s="2">
        <v>3</v>
      </c>
      <c r="AJ111">
        <f t="shared" si="24"/>
        <v>0</v>
      </c>
      <c r="AK111" s="2">
        <v>2</v>
      </c>
      <c r="AL111" s="2">
        <v>2</v>
      </c>
      <c r="AM111">
        <f t="shared" si="25"/>
        <v>0</v>
      </c>
      <c r="AN111" s="16">
        <v>0</v>
      </c>
      <c r="AO111" s="2">
        <v>0</v>
      </c>
      <c r="AP111">
        <f t="shared" si="26"/>
        <v>0</v>
      </c>
      <c r="AQ111" s="2">
        <v>1</v>
      </c>
      <c r="AR111" s="2">
        <v>1</v>
      </c>
      <c r="AS111" s="2">
        <f t="shared" si="27"/>
        <v>0</v>
      </c>
      <c r="AT111" s="2">
        <v>1</v>
      </c>
      <c r="AU111" s="2">
        <v>1</v>
      </c>
      <c r="AV111">
        <f t="shared" si="28"/>
        <v>0</v>
      </c>
      <c r="AW111" s="2">
        <v>1</v>
      </c>
      <c r="AX111" s="2">
        <v>1</v>
      </c>
      <c r="AY111" s="2">
        <f t="shared" si="29"/>
        <v>0</v>
      </c>
      <c r="AZ111" s="2">
        <v>1</v>
      </c>
      <c r="BA111" s="2">
        <v>1</v>
      </c>
      <c r="BB111" s="14">
        <f t="shared" si="30"/>
        <v>0</v>
      </c>
      <c r="BC111" s="2">
        <v>2</v>
      </c>
      <c r="BD111" s="2">
        <v>2</v>
      </c>
      <c r="BE111" s="2">
        <f t="shared" si="31"/>
        <v>0</v>
      </c>
    </row>
    <row r="112" spans="1:57" x14ac:dyDescent="0.25">
      <c r="A112">
        <v>125</v>
      </c>
      <c r="B112" t="s">
        <v>155</v>
      </c>
      <c r="C112">
        <v>0.44</v>
      </c>
      <c r="D112" s="2">
        <v>6</v>
      </c>
      <c r="E112" t="s">
        <v>153</v>
      </c>
      <c r="F112" t="s">
        <v>25</v>
      </c>
      <c r="G112" t="s">
        <v>158</v>
      </c>
      <c r="H112">
        <v>0</v>
      </c>
      <c r="I112" s="21">
        <v>0.5</v>
      </c>
      <c r="J112" s="16">
        <v>0</v>
      </c>
      <c r="K112" s="2">
        <v>0</v>
      </c>
      <c r="L112" s="2">
        <f t="shared" si="16"/>
        <v>0</v>
      </c>
      <c r="M112" s="16">
        <v>2</v>
      </c>
      <c r="N112">
        <v>2</v>
      </c>
      <c r="O112" s="2">
        <f t="shared" si="17"/>
        <v>0</v>
      </c>
      <c r="P112" s="16">
        <v>2</v>
      </c>
      <c r="Q112">
        <v>2</v>
      </c>
      <c r="R112" s="2">
        <f t="shared" si="18"/>
        <v>0</v>
      </c>
      <c r="S112" s="2">
        <v>2</v>
      </c>
      <c r="T112">
        <v>2</v>
      </c>
      <c r="U112">
        <f t="shared" si="19"/>
        <v>0</v>
      </c>
      <c r="V112" s="2">
        <v>1</v>
      </c>
      <c r="W112" s="2">
        <v>1</v>
      </c>
      <c r="X112" s="2">
        <f t="shared" si="20"/>
        <v>0</v>
      </c>
      <c r="Y112" s="16">
        <v>4</v>
      </c>
      <c r="Z112" s="2">
        <v>4</v>
      </c>
      <c r="AA112" s="11">
        <f t="shared" si="21"/>
        <v>0</v>
      </c>
      <c r="AB112" s="2">
        <v>5</v>
      </c>
      <c r="AC112" s="2">
        <v>5</v>
      </c>
      <c r="AD112">
        <f t="shared" si="22"/>
        <v>0</v>
      </c>
      <c r="AE112" s="2">
        <v>3</v>
      </c>
      <c r="AF112" s="2">
        <v>3</v>
      </c>
      <c r="AG112" s="2">
        <f t="shared" si="23"/>
        <v>0</v>
      </c>
      <c r="AH112" s="2">
        <v>3</v>
      </c>
      <c r="AI112" s="2">
        <v>3</v>
      </c>
      <c r="AJ112">
        <f t="shared" si="24"/>
        <v>0</v>
      </c>
      <c r="AK112" s="2">
        <v>2</v>
      </c>
      <c r="AL112" s="2">
        <v>2</v>
      </c>
      <c r="AM112">
        <f t="shared" si="25"/>
        <v>0</v>
      </c>
      <c r="AN112" s="16">
        <v>3</v>
      </c>
      <c r="AO112" s="2">
        <v>3</v>
      </c>
      <c r="AP112">
        <f t="shared" si="26"/>
        <v>0</v>
      </c>
      <c r="AQ112" s="2">
        <v>1</v>
      </c>
      <c r="AR112" s="2">
        <v>1</v>
      </c>
      <c r="AS112" s="2">
        <f t="shared" si="27"/>
        <v>0</v>
      </c>
      <c r="AT112" s="2">
        <v>1</v>
      </c>
      <c r="AU112" s="2">
        <v>1</v>
      </c>
      <c r="AV112">
        <f t="shared" si="28"/>
        <v>0</v>
      </c>
      <c r="AW112" s="2">
        <v>2</v>
      </c>
      <c r="AX112" s="2">
        <v>2</v>
      </c>
      <c r="AY112" s="2">
        <f t="shared" si="29"/>
        <v>0</v>
      </c>
      <c r="AZ112" s="2">
        <v>1</v>
      </c>
      <c r="BA112" s="2">
        <v>1</v>
      </c>
      <c r="BB112" s="14">
        <f t="shared" si="30"/>
        <v>0</v>
      </c>
      <c r="BC112" s="2">
        <v>1</v>
      </c>
      <c r="BD112" s="2">
        <v>1</v>
      </c>
      <c r="BE112" s="2">
        <f t="shared" si="31"/>
        <v>0</v>
      </c>
    </row>
    <row r="113" spans="1:57" x14ac:dyDescent="0.25">
      <c r="A113">
        <v>126</v>
      </c>
      <c r="B113" t="s">
        <v>119</v>
      </c>
      <c r="C113" s="7">
        <v>1.81</v>
      </c>
      <c r="D113" s="2">
        <v>18</v>
      </c>
      <c r="E113" t="s">
        <v>33</v>
      </c>
      <c r="F113" t="s">
        <v>27</v>
      </c>
      <c r="G113" t="s">
        <v>157</v>
      </c>
      <c r="H113">
        <v>0</v>
      </c>
      <c r="I113" s="21">
        <v>0.75</v>
      </c>
      <c r="J113" s="16">
        <v>0</v>
      </c>
      <c r="K113" s="2">
        <v>0</v>
      </c>
      <c r="L113" s="2">
        <f t="shared" si="16"/>
        <v>0</v>
      </c>
      <c r="M113" s="16">
        <v>0</v>
      </c>
      <c r="N113">
        <v>0</v>
      </c>
      <c r="O113" s="2">
        <f t="shared" si="17"/>
        <v>0</v>
      </c>
      <c r="P113" s="16">
        <v>0</v>
      </c>
      <c r="Q113">
        <v>0</v>
      </c>
      <c r="R113" s="2">
        <f t="shared" si="18"/>
        <v>0</v>
      </c>
      <c r="S113" s="2">
        <v>5</v>
      </c>
      <c r="T113">
        <v>5</v>
      </c>
      <c r="U113">
        <f t="shared" si="19"/>
        <v>0</v>
      </c>
      <c r="V113" s="2">
        <v>1</v>
      </c>
      <c r="W113" s="2">
        <v>1</v>
      </c>
      <c r="X113" s="2">
        <f t="shared" si="20"/>
        <v>0</v>
      </c>
      <c r="Y113" s="16">
        <v>1</v>
      </c>
      <c r="Z113" s="2">
        <v>1</v>
      </c>
      <c r="AA113" s="11">
        <f t="shared" si="21"/>
        <v>0</v>
      </c>
      <c r="AB113" s="2">
        <v>2</v>
      </c>
      <c r="AC113" s="2">
        <v>2</v>
      </c>
      <c r="AD113">
        <f t="shared" si="22"/>
        <v>0</v>
      </c>
      <c r="AE113" s="2">
        <v>0</v>
      </c>
      <c r="AF113" s="2">
        <v>0</v>
      </c>
      <c r="AG113" s="2">
        <f t="shared" si="23"/>
        <v>0</v>
      </c>
      <c r="AH113" s="2">
        <v>4</v>
      </c>
      <c r="AI113" s="2">
        <v>4</v>
      </c>
      <c r="AJ113">
        <f t="shared" si="24"/>
        <v>0</v>
      </c>
      <c r="AK113" s="2">
        <v>1</v>
      </c>
      <c r="AL113" s="2">
        <v>1</v>
      </c>
      <c r="AM113">
        <f t="shared" si="25"/>
        <v>0</v>
      </c>
      <c r="AN113" s="16">
        <v>1</v>
      </c>
      <c r="AO113" s="2">
        <v>1</v>
      </c>
      <c r="AP113">
        <f t="shared" si="26"/>
        <v>0</v>
      </c>
      <c r="AQ113" s="2">
        <v>0</v>
      </c>
      <c r="AR113" s="2">
        <v>0</v>
      </c>
      <c r="AS113" s="2">
        <f t="shared" si="27"/>
        <v>0</v>
      </c>
      <c r="AT113" s="2">
        <v>1</v>
      </c>
      <c r="AU113" s="2">
        <v>1</v>
      </c>
      <c r="AV113">
        <f t="shared" si="28"/>
        <v>0</v>
      </c>
      <c r="AW113" s="2">
        <v>2</v>
      </c>
      <c r="AX113" s="2">
        <v>2</v>
      </c>
      <c r="AY113" s="2">
        <f t="shared" si="29"/>
        <v>0</v>
      </c>
      <c r="AZ113" s="2">
        <v>1</v>
      </c>
      <c r="BA113" s="2">
        <v>1</v>
      </c>
      <c r="BB113" s="14">
        <f t="shared" si="30"/>
        <v>0</v>
      </c>
      <c r="BC113" s="2">
        <v>2</v>
      </c>
      <c r="BD113" s="2">
        <v>2</v>
      </c>
      <c r="BE113" s="2">
        <f t="shared" si="31"/>
        <v>0</v>
      </c>
    </row>
    <row r="114" spans="1:57" x14ac:dyDescent="0.25">
      <c r="A114">
        <v>127</v>
      </c>
      <c r="B114" t="s">
        <v>9</v>
      </c>
      <c r="C114">
        <v>1.61</v>
      </c>
      <c r="D114" s="2">
        <v>116</v>
      </c>
      <c r="E114" t="s">
        <v>24</v>
      </c>
      <c r="F114" t="s">
        <v>27</v>
      </c>
      <c r="G114" t="s">
        <v>157</v>
      </c>
      <c r="H114">
        <v>0</v>
      </c>
      <c r="I114" s="21">
        <v>0</v>
      </c>
      <c r="J114" s="16">
        <v>0</v>
      </c>
      <c r="K114" s="2">
        <v>0</v>
      </c>
      <c r="L114" s="2">
        <f t="shared" si="16"/>
        <v>0</v>
      </c>
      <c r="M114" s="16">
        <v>0</v>
      </c>
      <c r="N114">
        <v>0</v>
      </c>
      <c r="O114" s="2">
        <f t="shared" si="17"/>
        <v>0</v>
      </c>
      <c r="P114" s="16">
        <v>2</v>
      </c>
      <c r="Q114">
        <v>2</v>
      </c>
      <c r="R114" s="2">
        <f t="shared" si="18"/>
        <v>0</v>
      </c>
      <c r="S114" s="2">
        <v>4</v>
      </c>
      <c r="T114">
        <v>4</v>
      </c>
      <c r="U114">
        <f t="shared" si="19"/>
        <v>0</v>
      </c>
      <c r="V114" s="2">
        <v>1</v>
      </c>
      <c r="W114" s="2">
        <v>1</v>
      </c>
      <c r="X114" s="2">
        <f t="shared" si="20"/>
        <v>0</v>
      </c>
      <c r="Y114" s="16">
        <v>0</v>
      </c>
      <c r="Z114" s="2">
        <v>0</v>
      </c>
      <c r="AA114" s="11">
        <f t="shared" si="21"/>
        <v>0</v>
      </c>
      <c r="AB114" s="2">
        <v>3</v>
      </c>
      <c r="AC114" s="2">
        <v>3</v>
      </c>
      <c r="AD114">
        <f t="shared" si="22"/>
        <v>0</v>
      </c>
      <c r="AE114" s="2">
        <v>2</v>
      </c>
      <c r="AF114" s="2">
        <v>2</v>
      </c>
      <c r="AG114" s="2">
        <f t="shared" si="23"/>
        <v>0</v>
      </c>
      <c r="AH114" s="2">
        <v>4</v>
      </c>
      <c r="AI114" s="2">
        <v>4</v>
      </c>
      <c r="AJ114">
        <f t="shared" si="24"/>
        <v>0</v>
      </c>
      <c r="AK114" s="2">
        <v>2</v>
      </c>
      <c r="AL114" s="2">
        <v>2</v>
      </c>
      <c r="AM114">
        <f t="shared" si="25"/>
        <v>0</v>
      </c>
      <c r="AN114" s="16">
        <v>0</v>
      </c>
      <c r="AO114" s="2">
        <v>0</v>
      </c>
      <c r="AP114">
        <f t="shared" si="26"/>
        <v>0</v>
      </c>
      <c r="AQ114" s="2">
        <v>2</v>
      </c>
      <c r="AR114" s="2">
        <v>2</v>
      </c>
      <c r="AS114" s="2">
        <f t="shared" si="27"/>
        <v>0</v>
      </c>
      <c r="AT114" s="2">
        <v>3</v>
      </c>
      <c r="AU114" s="2">
        <v>3</v>
      </c>
      <c r="AV114">
        <f t="shared" si="28"/>
        <v>0</v>
      </c>
      <c r="AW114" s="2">
        <v>2</v>
      </c>
      <c r="AX114" s="2">
        <v>2</v>
      </c>
      <c r="AY114" s="2">
        <f t="shared" si="29"/>
        <v>0</v>
      </c>
      <c r="AZ114" s="2">
        <v>3</v>
      </c>
      <c r="BA114" s="2">
        <v>3</v>
      </c>
      <c r="BB114" s="14">
        <f t="shared" si="30"/>
        <v>0</v>
      </c>
      <c r="BC114" s="2">
        <v>3</v>
      </c>
      <c r="BD114" s="2">
        <v>3</v>
      </c>
      <c r="BE114" s="2">
        <f t="shared" si="31"/>
        <v>0</v>
      </c>
    </row>
    <row r="115" spans="1:57" x14ac:dyDescent="0.25">
      <c r="A115">
        <v>128</v>
      </c>
      <c r="B115" t="s">
        <v>9</v>
      </c>
      <c r="C115">
        <v>1.61</v>
      </c>
      <c r="D115" s="2">
        <v>9</v>
      </c>
      <c r="E115" t="s">
        <v>24</v>
      </c>
      <c r="F115" t="s">
        <v>28</v>
      </c>
      <c r="G115" t="s">
        <v>158</v>
      </c>
      <c r="H115">
        <v>1</v>
      </c>
      <c r="I115" s="21">
        <v>1</v>
      </c>
      <c r="J115" s="16">
        <v>0</v>
      </c>
      <c r="K115" s="2">
        <v>0</v>
      </c>
      <c r="L115" s="2">
        <f t="shared" si="16"/>
        <v>0</v>
      </c>
      <c r="M115" s="16">
        <v>2</v>
      </c>
      <c r="N115">
        <v>2</v>
      </c>
      <c r="O115" s="2">
        <f t="shared" si="17"/>
        <v>0</v>
      </c>
      <c r="P115" s="16">
        <v>0</v>
      </c>
      <c r="Q115" s="2">
        <v>1</v>
      </c>
      <c r="R115" s="24">
        <f t="shared" si="18"/>
        <v>1</v>
      </c>
      <c r="S115" s="2">
        <v>3</v>
      </c>
      <c r="T115">
        <v>3</v>
      </c>
      <c r="U115">
        <f t="shared" si="19"/>
        <v>0</v>
      </c>
      <c r="V115" s="2">
        <v>2</v>
      </c>
      <c r="W115" s="2">
        <v>2</v>
      </c>
      <c r="X115" s="2">
        <f t="shared" si="20"/>
        <v>0</v>
      </c>
      <c r="Y115" s="16">
        <v>0</v>
      </c>
      <c r="Z115" s="2">
        <v>0</v>
      </c>
      <c r="AA115" s="11">
        <f t="shared" si="21"/>
        <v>0</v>
      </c>
      <c r="AB115" s="2">
        <v>3</v>
      </c>
      <c r="AC115" s="2">
        <v>1</v>
      </c>
      <c r="AD115" s="25">
        <f t="shared" si="22"/>
        <v>-2</v>
      </c>
      <c r="AE115" s="2">
        <v>3</v>
      </c>
      <c r="AF115" s="2">
        <v>3</v>
      </c>
      <c r="AG115" s="2">
        <f t="shared" si="23"/>
        <v>0</v>
      </c>
      <c r="AH115" s="2">
        <v>3</v>
      </c>
      <c r="AI115" s="2">
        <v>3</v>
      </c>
      <c r="AJ115">
        <f t="shared" si="24"/>
        <v>0</v>
      </c>
      <c r="AK115" s="2">
        <v>0</v>
      </c>
      <c r="AL115" s="2">
        <v>0</v>
      </c>
      <c r="AM115">
        <f t="shared" si="25"/>
        <v>0</v>
      </c>
      <c r="AN115" s="16">
        <v>1</v>
      </c>
      <c r="AO115" s="2">
        <v>1</v>
      </c>
      <c r="AP115">
        <f t="shared" si="26"/>
        <v>0</v>
      </c>
      <c r="AQ115" s="2">
        <v>2</v>
      </c>
      <c r="AR115" s="2">
        <v>2</v>
      </c>
      <c r="AS115" s="2">
        <f t="shared" si="27"/>
        <v>0</v>
      </c>
      <c r="AT115" s="2">
        <v>2</v>
      </c>
      <c r="AU115" s="2">
        <v>2</v>
      </c>
      <c r="AV115">
        <f t="shared" si="28"/>
        <v>0</v>
      </c>
      <c r="AW115" s="2">
        <v>2</v>
      </c>
      <c r="AX115" s="2">
        <v>2</v>
      </c>
      <c r="AY115" s="2">
        <f t="shared" si="29"/>
        <v>0</v>
      </c>
      <c r="AZ115" s="2">
        <v>0</v>
      </c>
      <c r="BA115" s="2">
        <v>0</v>
      </c>
      <c r="BB115" s="14">
        <f t="shared" si="30"/>
        <v>0</v>
      </c>
      <c r="BC115" s="2">
        <v>2</v>
      </c>
      <c r="BD115" s="2">
        <v>2</v>
      </c>
      <c r="BE115" s="2">
        <f t="shared" si="31"/>
        <v>0</v>
      </c>
    </row>
    <row r="116" spans="1:57" x14ac:dyDescent="0.25">
      <c r="A116">
        <v>129</v>
      </c>
      <c r="B116" t="s">
        <v>13</v>
      </c>
      <c r="C116">
        <v>-0.04</v>
      </c>
      <c r="D116" s="2">
        <v>40</v>
      </c>
      <c r="E116" t="s">
        <v>34</v>
      </c>
      <c r="F116" t="s">
        <v>27</v>
      </c>
      <c r="G116" t="s">
        <v>157</v>
      </c>
      <c r="H116">
        <v>0</v>
      </c>
      <c r="I116" s="21">
        <v>0.25</v>
      </c>
      <c r="J116" s="16">
        <v>0</v>
      </c>
      <c r="K116" s="2">
        <v>0</v>
      </c>
      <c r="L116" s="2">
        <f t="shared" si="16"/>
        <v>0</v>
      </c>
      <c r="M116" s="16">
        <v>2</v>
      </c>
      <c r="N116">
        <v>2</v>
      </c>
      <c r="O116" s="2">
        <f t="shared" si="17"/>
        <v>0</v>
      </c>
      <c r="P116" s="16">
        <v>2</v>
      </c>
      <c r="Q116">
        <v>2</v>
      </c>
      <c r="R116" s="2">
        <f t="shared" si="18"/>
        <v>0</v>
      </c>
      <c r="S116" s="2">
        <v>1</v>
      </c>
      <c r="T116">
        <v>1</v>
      </c>
      <c r="U116">
        <f t="shared" si="19"/>
        <v>0</v>
      </c>
      <c r="V116" s="2">
        <v>2</v>
      </c>
      <c r="W116" s="2">
        <v>2</v>
      </c>
      <c r="X116" s="2">
        <f t="shared" si="20"/>
        <v>0</v>
      </c>
      <c r="Y116" s="16">
        <v>2</v>
      </c>
      <c r="Z116" s="2">
        <v>2</v>
      </c>
      <c r="AA116" s="11">
        <f t="shared" si="21"/>
        <v>0</v>
      </c>
      <c r="AB116" s="2">
        <v>3</v>
      </c>
      <c r="AC116" s="2">
        <v>3</v>
      </c>
      <c r="AD116">
        <f t="shared" si="22"/>
        <v>0</v>
      </c>
      <c r="AE116" s="2">
        <v>0</v>
      </c>
      <c r="AF116" s="2">
        <v>0</v>
      </c>
      <c r="AG116" s="2">
        <f t="shared" si="23"/>
        <v>0</v>
      </c>
      <c r="AH116" s="2">
        <v>1</v>
      </c>
      <c r="AI116" s="2">
        <v>1</v>
      </c>
      <c r="AJ116">
        <f t="shared" si="24"/>
        <v>0</v>
      </c>
      <c r="AK116" s="2">
        <v>1</v>
      </c>
      <c r="AL116" s="2">
        <v>1</v>
      </c>
      <c r="AM116">
        <f t="shared" si="25"/>
        <v>0</v>
      </c>
      <c r="AN116" s="16">
        <v>1</v>
      </c>
      <c r="AO116" s="2">
        <v>1</v>
      </c>
      <c r="AP116">
        <f t="shared" si="26"/>
        <v>0</v>
      </c>
      <c r="AQ116" s="2">
        <v>3</v>
      </c>
      <c r="AR116" s="2">
        <v>3</v>
      </c>
      <c r="AS116" s="2">
        <f t="shared" si="27"/>
        <v>0</v>
      </c>
      <c r="AT116" s="2">
        <v>2</v>
      </c>
      <c r="AU116" s="2">
        <v>2</v>
      </c>
      <c r="AV116">
        <f t="shared" si="28"/>
        <v>0</v>
      </c>
      <c r="AW116" s="2">
        <v>1</v>
      </c>
      <c r="AX116" s="2">
        <v>1</v>
      </c>
      <c r="AY116" s="2">
        <f t="shared" si="29"/>
        <v>0</v>
      </c>
      <c r="AZ116" s="2">
        <v>0</v>
      </c>
      <c r="BA116" s="2">
        <v>0</v>
      </c>
      <c r="BB116" s="14">
        <f t="shared" si="30"/>
        <v>0</v>
      </c>
      <c r="BC116" s="2">
        <v>2</v>
      </c>
      <c r="BD116" s="2">
        <v>2</v>
      </c>
      <c r="BE116" s="2">
        <f t="shared" si="31"/>
        <v>0</v>
      </c>
    </row>
    <row r="117" spans="1:57" x14ac:dyDescent="0.25">
      <c r="A117">
        <v>130</v>
      </c>
      <c r="B117" t="s">
        <v>13</v>
      </c>
      <c r="C117">
        <v>-0.04</v>
      </c>
      <c r="D117" s="2">
        <v>103</v>
      </c>
      <c r="E117" t="s">
        <v>34</v>
      </c>
      <c r="F117" t="s">
        <v>25</v>
      </c>
      <c r="G117" t="s">
        <v>157</v>
      </c>
      <c r="H117">
        <v>0</v>
      </c>
      <c r="I117" s="21">
        <v>0.25</v>
      </c>
      <c r="J117" s="16">
        <v>0</v>
      </c>
      <c r="K117" s="2">
        <v>0</v>
      </c>
      <c r="L117" s="2">
        <f t="shared" si="16"/>
        <v>0</v>
      </c>
      <c r="M117" s="16">
        <v>2</v>
      </c>
      <c r="N117">
        <v>2</v>
      </c>
      <c r="O117" s="2">
        <f t="shared" si="17"/>
        <v>0</v>
      </c>
      <c r="P117" s="16">
        <v>2</v>
      </c>
      <c r="Q117">
        <v>2</v>
      </c>
      <c r="R117" s="2">
        <f t="shared" si="18"/>
        <v>0</v>
      </c>
      <c r="S117" s="2">
        <v>1</v>
      </c>
      <c r="T117">
        <v>1</v>
      </c>
      <c r="U117">
        <f t="shared" si="19"/>
        <v>0</v>
      </c>
      <c r="V117" s="2">
        <v>1</v>
      </c>
      <c r="W117" s="2">
        <v>1</v>
      </c>
      <c r="X117" s="2">
        <f t="shared" si="20"/>
        <v>0</v>
      </c>
      <c r="Y117" s="16">
        <v>2</v>
      </c>
      <c r="Z117" s="2">
        <v>2</v>
      </c>
      <c r="AA117" s="11">
        <f t="shared" si="21"/>
        <v>0</v>
      </c>
      <c r="AB117" s="2">
        <v>5</v>
      </c>
      <c r="AC117" s="2">
        <v>5</v>
      </c>
      <c r="AD117">
        <f t="shared" si="22"/>
        <v>0</v>
      </c>
      <c r="AE117" s="2">
        <v>0</v>
      </c>
      <c r="AF117" s="2">
        <v>0</v>
      </c>
      <c r="AG117" s="2">
        <f t="shared" si="23"/>
        <v>0</v>
      </c>
      <c r="AH117" s="2">
        <v>2</v>
      </c>
      <c r="AI117" s="2">
        <v>2</v>
      </c>
      <c r="AJ117">
        <f t="shared" si="24"/>
        <v>0</v>
      </c>
      <c r="AK117" s="2">
        <v>2</v>
      </c>
      <c r="AL117" s="2">
        <v>2</v>
      </c>
      <c r="AM117">
        <f t="shared" si="25"/>
        <v>0</v>
      </c>
      <c r="AN117" s="16">
        <v>1</v>
      </c>
      <c r="AO117" s="2">
        <v>1</v>
      </c>
      <c r="AP117">
        <f t="shared" si="26"/>
        <v>0</v>
      </c>
      <c r="AQ117" s="2">
        <v>0</v>
      </c>
      <c r="AR117" s="2">
        <v>0</v>
      </c>
      <c r="AS117" s="2">
        <f t="shared" si="27"/>
        <v>0</v>
      </c>
      <c r="AT117" s="2">
        <v>2</v>
      </c>
      <c r="AU117" s="2">
        <v>2</v>
      </c>
      <c r="AV117">
        <f t="shared" si="28"/>
        <v>0</v>
      </c>
      <c r="AW117" s="2">
        <v>2</v>
      </c>
      <c r="AX117" s="2">
        <v>2</v>
      </c>
      <c r="AY117" s="2">
        <f t="shared" si="29"/>
        <v>0</v>
      </c>
      <c r="AZ117" s="2">
        <v>0</v>
      </c>
      <c r="BA117" s="2">
        <v>0</v>
      </c>
      <c r="BB117" s="14">
        <f t="shared" si="30"/>
        <v>0</v>
      </c>
      <c r="BC117" s="2">
        <v>2</v>
      </c>
      <c r="BD117" s="2">
        <v>2</v>
      </c>
      <c r="BE117" s="2">
        <f t="shared" si="31"/>
        <v>0</v>
      </c>
    </row>
    <row r="118" spans="1:57" x14ac:dyDescent="0.25">
      <c r="A118">
        <v>131</v>
      </c>
      <c r="B118" t="s">
        <v>156</v>
      </c>
      <c r="C118">
        <v>1.47</v>
      </c>
      <c r="D118" s="2">
        <v>13</v>
      </c>
      <c r="E118" t="s">
        <v>153</v>
      </c>
      <c r="F118" t="s">
        <v>25</v>
      </c>
      <c r="G118" t="s">
        <v>157</v>
      </c>
      <c r="H118">
        <v>0</v>
      </c>
      <c r="I118" s="21">
        <v>0</v>
      </c>
      <c r="J118" s="16">
        <v>0</v>
      </c>
      <c r="K118" s="2">
        <v>0</v>
      </c>
      <c r="L118" s="2">
        <f t="shared" si="16"/>
        <v>0</v>
      </c>
      <c r="M118" s="16">
        <v>0</v>
      </c>
      <c r="N118">
        <v>0</v>
      </c>
      <c r="O118" s="2">
        <f t="shared" si="17"/>
        <v>0</v>
      </c>
      <c r="P118" s="16">
        <v>0</v>
      </c>
      <c r="Q118">
        <v>0</v>
      </c>
      <c r="R118" s="2">
        <f t="shared" si="18"/>
        <v>0</v>
      </c>
      <c r="S118" s="2">
        <v>1</v>
      </c>
      <c r="T118">
        <v>1</v>
      </c>
      <c r="U118">
        <f t="shared" si="19"/>
        <v>0</v>
      </c>
      <c r="V118" s="2">
        <v>1</v>
      </c>
      <c r="W118" s="2">
        <v>1</v>
      </c>
      <c r="X118" s="2">
        <f t="shared" si="20"/>
        <v>0</v>
      </c>
      <c r="Y118" s="16">
        <v>0</v>
      </c>
      <c r="Z118" s="2">
        <v>0</v>
      </c>
      <c r="AA118" s="11">
        <f t="shared" si="21"/>
        <v>0</v>
      </c>
      <c r="AB118" s="2">
        <v>3</v>
      </c>
      <c r="AC118" s="2">
        <v>3</v>
      </c>
      <c r="AD118">
        <f t="shared" si="22"/>
        <v>0</v>
      </c>
      <c r="AE118" s="2">
        <v>2</v>
      </c>
      <c r="AF118" s="2">
        <v>2</v>
      </c>
      <c r="AG118" s="2">
        <f t="shared" si="23"/>
        <v>0</v>
      </c>
      <c r="AH118" s="2">
        <v>3</v>
      </c>
      <c r="AI118" s="2">
        <v>3</v>
      </c>
      <c r="AJ118">
        <f t="shared" si="24"/>
        <v>0</v>
      </c>
      <c r="AK118" s="2">
        <v>2</v>
      </c>
      <c r="AL118" s="2">
        <v>2</v>
      </c>
      <c r="AM118">
        <f t="shared" si="25"/>
        <v>0</v>
      </c>
      <c r="AN118" s="16">
        <v>0</v>
      </c>
      <c r="AO118" s="2">
        <v>0</v>
      </c>
      <c r="AP118">
        <f t="shared" si="26"/>
        <v>0</v>
      </c>
      <c r="AQ118" s="2">
        <v>0</v>
      </c>
      <c r="AR118" s="2">
        <v>0</v>
      </c>
      <c r="AS118" s="2">
        <f t="shared" si="27"/>
        <v>0</v>
      </c>
      <c r="AT118" s="2">
        <v>1</v>
      </c>
      <c r="AU118" s="2">
        <v>1</v>
      </c>
      <c r="AV118">
        <f t="shared" si="28"/>
        <v>0</v>
      </c>
      <c r="AW118" s="2">
        <v>1</v>
      </c>
      <c r="AX118" s="2">
        <v>1</v>
      </c>
      <c r="AY118" s="2">
        <f t="shared" si="29"/>
        <v>0</v>
      </c>
      <c r="AZ118" s="2">
        <v>3</v>
      </c>
      <c r="BA118" s="2">
        <v>3</v>
      </c>
      <c r="BB118" s="14">
        <f t="shared" si="30"/>
        <v>0</v>
      </c>
      <c r="BC118" s="2">
        <v>0</v>
      </c>
      <c r="BD118" s="2">
        <v>0</v>
      </c>
      <c r="BE118" s="2">
        <f t="shared" si="31"/>
        <v>0</v>
      </c>
    </row>
    <row r="119" spans="1:57" x14ac:dyDescent="0.25">
      <c r="A119">
        <v>132</v>
      </c>
      <c r="B119" t="s">
        <v>9</v>
      </c>
      <c r="C119">
        <v>1.61</v>
      </c>
      <c r="D119" s="2">
        <v>7</v>
      </c>
      <c r="E119" t="s">
        <v>24</v>
      </c>
      <c r="F119" t="s">
        <v>27</v>
      </c>
      <c r="G119" t="s">
        <v>158</v>
      </c>
      <c r="H119">
        <v>1</v>
      </c>
      <c r="I119" s="21">
        <v>1</v>
      </c>
      <c r="J119" s="16">
        <v>0</v>
      </c>
      <c r="K119" s="2">
        <v>0</v>
      </c>
      <c r="L119" s="2">
        <f t="shared" si="16"/>
        <v>0</v>
      </c>
      <c r="M119" s="16">
        <v>2</v>
      </c>
      <c r="N119">
        <v>2</v>
      </c>
      <c r="O119" s="2">
        <f t="shared" si="17"/>
        <v>0</v>
      </c>
      <c r="P119" s="16">
        <v>2</v>
      </c>
      <c r="Q119">
        <v>2</v>
      </c>
      <c r="R119" s="2">
        <f t="shared" si="18"/>
        <v>0</v>
      </c>
      <c r="S119" s="2">
        <v>3</v>
      </c>
      <c r="T119">
        <v>3</v>
      </c>
      <c r="U119">
        <f t="shared" si="19"/>
        <v>0</v>
      </c>
      <c r="V119" s="2">
        <v>2</v>
      </c>
      <c r="W119" s="2">
        <v>1</v>
      </c>
      <c r="X119" s="24">
        <f t="shared" si="20"/>
        <v>-1</v>
      </c>
      <c r="Y119" s="16">
        <v>1</v>
      </c>
      <c r="Z119" s="2">
        <v>1</v>
      </c>
      <c r="AA119" s="11">
        <f t="shared" si="21"/>
        <v>0</v>
      </c>
      <c r="AB119" s="2">
        <v>5</v>
      </c>
      <c r="AC119" s="2">
        <v>5</v>
      </c>
      <c r="AD119">
        <f t="shared" si="22"/>
        <v>0</v>
      </c>
      <c r="AE119" s="2">
        <v>1</v>
      </c>
      <c r="AF119" s="2">
        <v>1</v>
      </c>
      <c r="AG119" s="2">
        <f t="shared" si="23"/>
        <v>0</v>
      </c>
      <c r="AH119" s="2">
        <v>4</v>
      </c>
      <c r="AI119" s="2">
        <v>4</v>
      </c>
      <c r="AJ119">
        <f t="shared" si="24"/>
        <v>0</v>
      </c>
      <c r="AK119" s="2">
        <v>1</v>
      </c>
      <c r="AL119" s="2">
        <v>1</v>
      </c>
      <c r="AM119">
        <f t="shared" si="25"/>
        <v>0</v>
      </c>
      <c r="AN119" s="16">
        <v>2</v>
      </c>
      <c r="AO119" s="2">
        <v>2</v>
      </c>
      <c r="AP119">
        <f t="shared" si="26"/>
        <v>0</v>
      </c>
      <c r="AQ119" s="2">
        <v>1</v>
      </c>
      <c r="AR119" s="2">
        <v>2</v>
      </c>
      <c r="AS119" s="24">
        <f t="shared" si="27"/>
        <v>1</v>
      </c>
      <c r="AT119" s="2">
        <v>3</v>
      </c>
      <c r="AU119" s="2">
        <v>3</v>
      </c>
      <c r="AV119">
        <f t="shared" si="28"/>
        <v>0</v>
      </c>
      <c r="AW119" s="2">
        <v>2</v>
      </c>
      <c r="AX119" s="2">
        <v>2</v>
      </c>
      <c r="AY119" s="2">
        <f t="shared" si="29"/>
        <v>0</v>
      </c>
      <c r="AZ119" s="2">
        <v>1</v>
      </c>
      <c r="BA119" s="2">
        <v>0</v>
      </c>
      <c r="BB119" s="27">
        <f t="shared" si="30"/>
        <v>-1</v>
      </c>
      <c r="BC119" s="2">
        <v>2</v>
      </c>
      <c r="BD119" s="2">
        <v>1</v>
      </c>
      <c r="BE119" s="24">
        <f t="shared" si="31"/>
        <v>-1</v>
      </c>
    </row>
    <row r="120" spans="1:57" x14ac:dyDescent="0.25">
      <c r="A120">
        <v>133</v>
      </c>
      <c r="B120" t="s">
        <v>13</v>
      </c>
      <c r="C120">
        <v>-0.04</v>
      </c>
      <c r="D120" s="2">
        <v>40</v>
      </c>
      <c r="E120" t="s">
        <v>150</v>
      </c>
      <c r="F120" t="s">
        <v>28</v>
      </c>
      <c r="G120" t="s">
        <v>157</v>
      </c>
      <c r="H120">
        <v>0</v>
      </c>
      <c r="I120" s="21">
        <v>0</v>
      </c>
      <c r="J120" s="16">
        <v>0</v>
      </c>
      <c r="K120" s="2">
        <v>0</v>
      </c>
      <c r="L120" s="2">
        <f t="shared" si="16"/>
        <v>0</v>
      </c>
      <c r="M120" s="16">
        <v>2</v>
      </c>
      <c r="N120">
        <v>2</v>
      </c>
      <c r="O120" s="2">
        <f t="shared" si="17"/>
        <v>0</v>
      </c>
      <c r="P120" s="16">
        <v>2</v>
      </c>
      <c r="Q120">
        <v>2</v>
      </c>
      <c r="R120" s="2">
        <f t="shared" si="18"/>
        <v>0</v>
      </c>
      <c r="S120" s="2">
        <v>3</v>
      </c>
      <c r="T120">
        <v>3</v>
      </c>
      <c r="U120">
        <f t="shared" si="19"/>
        <v>0</v>
      </c>
      <c r="V120" s="2">
        <v>3</v>
      </c>
      <c r="W120" s="2">
        <v>3</v>
      </c>
      <c r="X120" s="2">
        <f t="shared" si="20"/>
        <v>0</v>
      </c>
      <c r="Y120" s="16">
        <v>2</v>
      </c>
      <c r="Z120" s="2">
        <v>2</v>
      </c>
      <c r="AA120" s="11">
        <f t="shared" si="21"/>
        <v>0</v>
      </c>
      <c r="AB120" s="2">
        <v>4</v>
      </c>
      <c r="AC120" s="2">
        <v>4</v>
      </c>
      <c r="AD120">
        <f t="shared" si="22"/>
        <v>0</v>
      </c>
      <c r="AE120" s="2">
        <v>2</v>
      </c>
      <c r="AF120" s="2">
        <v>2</v>
      </c>
      <c r="AG120" s="2">
        <f t="shared" si="23"/>
        <v>0</v>
      </c>
      <c r="AH120" s="2">
        <v>4</v>
      </c>
      <c r="AI120" s="2">
        <v>4</v>
      </c>
      <c r="AJ120">
        <f t="shared" si="24"/>
        <v>0</v>
      </c>
      <c r="AK120" s="2">
        <v>2</v>
      </c>
      <c r="AL120" s="2">
        <v>2</v>
      </c>
      <c r="AM120">
        <f t="shared" si="25"/>
        <v>0</v>
      </c>
      <c r="AN120" s="16">
        <v>2</v>
      </c>
      <c r="AO120" s="2">
        <v>2</v>
      </c>
      <c r="AP120">
        <f t="shared" si="26"/>
        <v>0</v>
      </c>
      <c r="AQ120" s="2">
        <v>0</v>
      </c>
      <c r="AR120" s="2">
        <v>0</v>
      </c>
      <c r="AS120" s="2">
        <f t="shared" si="27"/>
        <v>0</v>
      </c>
      <c r="AT120" s="2">
        <v>1</v>
      </c>
      <c r="AU120" s="2">
        <v>1</v>
      </c>
      <c r="AV120">
        <f t="shared" si="28"/>
        <v>0</v>
      </c>
      <c r="AW120" s="2">
        <v>2</v>
      </c>
      <c r="AX120" s="2">
        <v>2</v>
      </c>
      <c r="AY120" s="2">
        <f t="shared" si="29"/>
        <v>0</v>
      </c>
      <c r="AZ120" s="2">
        <v>1</v>
      </c>
      <c r="BA120" s="2">
        <v>1</v>
      </c>
      <c r="BB120" s="14">
        <f t="shared" si="30"/>
        <v>0</v>
      </c>
      <c r="BC120" s="2">
        <v>3</v>
      </c>
      <c r="BD120" s="2">
        <v>3</v>
      </c>
      <c r="BE120" s="2">
        <f t="shared" si="31"/>
        <v>0</v>
      </c>
    </row>
    <row r="121" spans="1:57" x14ac:dyDescent="0.25">
      <c r="A121">
        <v>134</v>
      </c>
      <c r="B121" t="s">
        <v>13</v>
      </c>
      <c r="C121">
        <v>-0.04</v>
      </c>
      <c r="D121" s="2">
        <v>101</v>
      </c>
      <c r="E121" t="s">
        <v>153</v>
      </c>
      <c r="F121" t="s">
        <v>27</v>
      </c>
      <c r="G121" t="s">
        <v>157</v>
      </c>
      <c r="H121">
        <v>0</v>
      </c>
      <c r="I121" s="21">
        <v>0.25</v>
      </c>
      <c r="J121" s="16">
        <v>0</v>
      </c>
      <c r="K121" s="2">
        <v>0</v>
      </c>
      <c r="L121" s="2">
        <f t="shared" si="16"/>
        <v>0</v>
      </c>
      <c r="M121" s="16">
        <v>0</v>
      </c>
      <c r="N121">
        <v>0</v>
      </c>
      <c r="O121" s="2">
        <f t="shared" si="17"/>
        <v>0</v>
      </c>
      <c r="P121" s="16">
        <v>0</v>
      </c>
      <c r="Q121">
        <v>0</v>
      </c>
      <c r="R121" s="2">
        <f t="shared" si="18"/>
        <v>0</v>
      </c>
      <c r="S121" s="2">
        <v>1</v>
      </c>
      <c r="T121">
        <v>1</v>
      </c>
      <c r="U121">
        <f t="shared" si="19"/>
        <v>0</v>
      </c>
      <c r="V121" s="2">
        <v>2</v>
      </c>
      <c r="W121" s="2">
        <v>2</v>
      </c>
      <c r="X121" s="2">
        <f t="shared" si="20"/>
        <v>0</v>
      </c>
      <c r="Y121" s="16">
        <v>3</v>
      </c>
      <c r="Z121" s="2">
        <v>3</v>
      </c>
      <c r="AA121" s="11">
        <f t="shared" si="21"/>
        <v>0</v>
      </c>
      <c r="AB121" s="2">
        <v>4</v>
      </c>
      <c r="AC121" s="2">
        <v>4</v>
      </c>
      <c r="AD121">
        <f t="shared" si="22"/>
        <v>0</v>
      </c>
      <c r="AE121" s="2">
        <v>1</v>
      </c>
      <c r="AF121" s="2">
        <v>1</v>
      </c>
      <c r="AG121" s="2">
        <f t="shared" si="23"/>
        <v>0</v>
      </c>
      <c r="AH121" s="2">
        <v>1</v>
      </c>
      <c r="AI121" s="2">
        <v>1</v>
      </c>
      <c r="AJ121">
        <f t="shared" si="24"/>
        <v>0</v>
      </c>
      <c r="AK121" s="2">
        <v>0</v>
      </c>
      <c r="AL121" s="2">
        <v>0</v>
      </c>
      <c r="AM121">
        <f t="shared" si="25"/>
        <v>0</v>
      </c>
      <c r="AN121" s="16">
        <v>0</v>
      </c>
      <c r="AO121" s="2">
        <v>0</v>
      </c>
      <c r="AP121">
        <f t="shared" si="26"/>
        <v>0</v>
      </c>
      <c r="AQ121" s="2">
        <v>0</v>
      </c>
      <c r="AR121" s="2">
        <v>0</v>
      </c>
      <c r="AS121" s="2">
        <f t="shared" si="27"/>
        <v>0</v>
      </c>
      <c r="AT121" s="2">
        <v>1</v>
      </c>
      <c r="AU121" s="2">
        <v>1</v>
      </c>
      <c r="AV121">
        <f t="shared" si="28"/>
        <v>0</v>
      </c>
      <c r="AW121" s="2">
        <v>2</v>
      </c>
      <c r="AX121" s="2">
        <v>2</v>
      </c>
      <c r="AY121" s="2">
        <f t="shared" si="29"/>
        <v>0</v>
      </c>
      <c r="AZ121" s="2">
        <v>0</v>
      </c>
      <c r="BA121" s="2">
        <v>0</v>
      </c>
      <c r="BB121" s="14">
        <f t="shared" si="30"/>
        <v>0</v>
      </c>
      <c r="BC121" s="2">
        <v>0</v>
      </c>
      <c r="BD121" s="2">
        <v>0</v>
      </c>
      <c r="BE121" s="2">
        <f t="shared" si="31"/>
        <v>0</v>
      </c>
    </row>
    <row r="122" spans="1:57" x14ac:dyDescent="0.25">
      <c r="A122">
        <v>135</v>
      </c>
      <c r="B122" t="s">
        <v>13</v>
      </c>
      <c r="C122">
        <v>-0.04</v>
      </c>
      <c r="D122" s="2">
        <v>100</v>
      </c>
      <c r="E122" t="s">
        <v>150</v>
      </c>
      <c r="F122" t="s">
        <v>31</v>
      </c>
      <c r="G122" t="s">
        <v>158</v>
      </c>
      <c r="H122">
        <v>0</v>
      </c>
      <c r="I122" s="21">
        <v>0.5</v>
      </c>
      <c r="J122" s="16">
        <v>0</v>
      </c>
      <c r="K122" s="2">
        <v>0</v>
      </c>
      <c r="L122" s="2">
        <f t="shared" si="16"/>
        <v>0</v>
      </c>
      <c r="M122" s="16">
        <v>0</v>
      </c>
      <c r="N122">
        <v>0</v>
      </c>
      <c r="O122" s="2">
        <f t="shared" si="17"/>
        <v>0</v>
      </c>
      <c r="P122" s="16">
        <v>0</v>
      </c>
      <c r="Q122" s="2">
        <v>1</v>
      </c>
      <c r="R122" s="24">
        <f t="shared" si="18"/>
        <v>1</v>
      </c>
      <c r="S122" s="2">
        <v>2</v>
      </c>
      <c r="T122">
        <v>2</v>
      </c>
      <c r="U122">
        <f t="shared" si="19"/>
        <v>0</v>
      </c>
      <c r="V122" s="2">
        <v>3</v>
      </c>
      <c r="W122" s="2">
        <v>3</v>
      </c>
      <c r="X122" s="2">
        <f t="shared" si="20"/>
        <v>0</v>
      </c>
      <c r="Y122" s="16">
        <v>4</v>
      </c>
      <c r="Z122" s="2">
        <v>4</v>
      </c>
      <c r="AA122" s="11">
        <f t="shared" si="21"/>
        <v>0</v>
      </c>
      <c r="AB122" s="2">
        <v>5</v>
      </c>
      <c r="AC122" s="2">
        <v>5</v>
      </c>
      <c r="AD122">
        <f t="shared" si="22"/>
        <v>0</v>
      </c>
      <c r="AE122" s="2">
        <v>2</v>
      </c>
      <c r="AF122" s="2">
        <v>2</v>
      </c>
      <c r="AG122" s="2">
        <f t="shared" si="23"/>
        <v>0</v>
      </c>
      <c r="AH122" s="2">
        <v>2</v>
      </c>
      <c r="AI122" s="2">
        <v>2</v>
      </c>
      <c r="AJ122">
        <f t="shared" si="24"/>
        <v>0</v>
      </c>
      <c r="AK122" s="2">
        <v>2</v>
      </c>
      <c r="AL122" s="2">
        <v>2</v>
      </c>
      <c r="AM122">
        <f t="shared" si="25"/>
        <v>0</v>
      </c>
      <c r="AN122" s="16">
        <v>0</v>
      </c>
      <c r="AO122" s="2">
        <v>0</v>
      </c>
      <c r="AP122">
        <f t="shared" si="26"/>
        <v>0</v>
      </c>
      <c r="AQ122" s="2">
        <v>0</v>
      </c>
      <c r="AR122" s="2">
        <v>0</v>
      </c>
      <c r="AS122" s="2">
        <f t="shared" si="27"/>
        <v>0</v>
      </c>
      <c r="AT122" s="2">
        <v>1</v>
      </c>
      <c r="AU122" s="2">
        <v>1</v>
      </c>
      <c r="AV122">
        <f t="shared" si="28"/>
        <v>0</v>
      </c>
      <c r="AW122" s="2">
        <v>1</v>
      </c>
      <c r="AX122" s="2">
        <v>1</v>
      </c>
      <c r="AY122" s="2">
        <f t="shared" si="29"/>
        <v>0</v>
      </c>
      <c r="AZ122" s="2">
        <v>2</v>
      </c>
      <c r="BA122" s="2">
        <v>2</v>
      </c>
      <c r="BB122" s="14">
        <f t="shared" si="30"/>
        <v>0</v>
      </c>
      <c r="BC122" s="2">
        <v>2</v>
      </c>
      <c r="BD122" s="2">
        <v>2</v>
      </c>
      <c r="BE122" s="2">
        <f t="shared" si="31"/>
        <v>0</v>
      </c>
    </row>
    <row r="123" spans="1:57" x14ac:dyDescent="0.25">
      <c r="A123">
        <v>136</v>
      </c>
      <c r="B123" t="s">
        <v>13</v>
      </c>
      <c r="C123">
        <v>-0.04</v>
      </c>
      <c r="D123" s="2">
        <v>40</v>
      </c>
      <c r="E123" t="s">
        <v>150</v>
      </c>
      <c r="F123" t="s">
        <v>25</v>
      </c>
      <c r="G123" t="s">
        <v>158</v>
      </c>
      <c r="H123">
        <v>0</v>
      </c>
      <c r="I123" s="21">
        <v>0.75</v>
      </c>
      <c r="J123" s="16">
        <v>0</v>
      </c>
      <c r="K123" s="2">
        <v>0</v>
      </c>
      <c r="L123" s="2">
        <f t="shared" si="16"/>
        <v>0</v>
      </c>
      <c r="M123" s="16">
        <v>1</v>
      </c>
      <c r="N123" s="2">
        <v>2</v>
      </c>
      <c r="O123" s="24">
        <f t="shared" si="17"/>
        <v>1</v>
      </c>
      <c r="P123" s="16">
        <v>2</v>
      </c>
      <c r="Q123">
        <v>2</v>
      </c>
      <c r="R123" s="2">
        <f t="shared" si="18"/>
        <v>0</v>
      </c>
      <c r="S123" s="2">
        <v>2</v>
      </c>
      <c r="T123">
        <v>2</v>
      </c>
      <c r="U123">
        <f t="shared" si="19"/>
        <v>0</v>
      </c>
      <c r="V123" s="2">
        <v>2</v>
      </c>
      <c r="W123" s="2">
        <v>2</v>
      </c>
      <c r="X123" s="2">
        <f t="shared" si="20"/>
        <v>0</v>
      </c>
      <c r="Y123" s="16">
        <v>3</v>
      </c>
      <c r="Z123" s="2">
        <v>3</v>
      </c>
      <c r="AA123" s="11">
        <f t="shared" si="21"/>
        <v>0</v>
      </c>
      <c r="AB123" s="2">
        <v>4</v>
      </c>
      <c r="AC123" s="2">
        <v>5</v>
      </c>
      <c r="AD123" s="25">
        <f t="shared" si="22"/>
        <v>1</v>
      </c>
      <c r="AE123" s="2">
        <v>2</v>
      </c>
      <c r="AF123" s="2">
        <v>2</v>
      </c>
      <c r="AG123" s="2">
        <f t="shared" si="23"/>
        <v>0</v>
      </c>
      <c r="AH123" s="2">
        <v>3</v>
      </c>
      <c r="AI123" s="2">
        <v>3</v>
      </c>
      <c r="AJ123">
        <f t="shared" si="24"/>
        <v>0</v>
      </c>
      <c r="AK123" s="2">
        <v>2</v>
      </c>
      <c r="AL123" s="2">
        <v>2</v>
      </c>
      <c r="AM123">
        <f t="shared" si="25"/>
        <v>0</v>
      </c>
      <c r="AN123" s="16">
        <v>1</v>
      </c>
      <c r="AO123" s="2">
        <v>1</v>
      </c>
      <c r="AP123">
        <f t="shared" si="26"/>
        <v>0</v>
      </c>
      <c r="AQ123" s="2">
        <v>2</v>
      </c>
      <c r="AR123" s="2">
        <v>2</v>
      </c>
      <c r="AS123" s="2">
        <f t="shared" si="27"/>
        <v>0</v>
      </c>
      <c r="AT123" s="2">
        <v>2</v>
      </c>
      <c r="AU123" s="2">
        <v>2</v>
      </c>
      <c r="AV123">
        <f t="shared" si="28"/>
        <v>0</v>
      </c>
      <c r="AW123" s="2">
        <v>2</v>
      </c>
      <c r="AX123" s="2">
        <v>2</v>
      </c>
      <c r="AY123" s="2">
        <f t="shared" si="29"/>
        <v>0</v>
      </c>
      <c r="AZ123" s="2">
        <v>0</v>
      </c>
      <c r="BA123" s="2">
        <v>0</v>
      </c>
      <c r="BB123" s="14">
        <f t="shared" si="30"/>
        <v>0</v>
      </c>
      <c r="BC123" s="2">
        <v>2</v>
      </c>
      <c r="BD123" s="2">
        <v>2</v>
      </c>
      <c r="BE123" s="2">
        <f t="shared" si="31"/>
        <v>0</v>
      </c>
    </row>
    <row r="124" spans="1:57" x14ac:dyDescent="0.25">
      <c r="A124">
        <v>137</v>
      </c>
      <c r="B124" t="s">
        <v>13</v>
      </c>
      <c r="C124">
        <v>-0.04</v>
      </c>
      <c r="D124" s="2">
        <v>101</v>
      </c>
      <c r="E124" t="s">
        <v>150</v>
      </c>
      <c r="F124" t="s">
        <v>25</v>
      </c>
      <c r="G124" t="s">
        <v>158</v>
      </c>
      <c r="H124">
        <v>0</v>
      </c>
      <c r="I124" s="21">
        <v>1</v>
      </c>
      <c r="J124" s="16">
        <v>0</v>
      </c>
      <c r="K124" s="2">
        <v>0</v>
      </c>
      <c r="L124" s="2">
        <f t="shared" si="16"/>
        <v>0</v>
      </c>
      <c r="M124" s="16">
        <v>0</v>
      </c>
      <c r="N124">
        <v>0</v>
      </c>
      <c r="O124" s="2">
        <f t="shared" si="17"/>
        <v>0</v>
      </c>
      <c r="P124" s="16">
        <v>0</v>
      </c>
      <c r="Q124">
        <v>0</v>
      </c>
      <c r="R124" s="2">
        <f t="shared" si="18"/>
        <v>0</v>
      </c>
      <c r="S124" s="2">
        <v>2</v>
      </c>
      <c r="T124">
        <v>2</v>
      </c>
      <c r="U124">
        <f t="shared" si="19"/>
        <v>0</v>
      </c>
      <c r="V124" s="2">
        <v>2</v>
      </c>
      <c r="W124" s="2">
        <v>3</v>
      </c>
      <c r="X124" s="24">
        <f t="shared" si="20"/>
        <v>1</v>
      </c>
      <c r="Y124" s="16">
        <v>0</v>
      </c>
      <c r="Z124" s="2">
        <v>0</v>
      </c>
      <c r="AA124" s="11">
        <f t="shared" si="21"/>
        <v>0</v>
      </c>
      <c r="AB124" s="2">
        <v>5</v>
      </c>
      <c r="AC124" s="2">
        <v>5</v>
      </c>
      <c r="AD124">
        <f t="shared" si="22"/>
        <v>0</v>
      </c>
      <c r="AE124" s="2">
        <v>3</v>
      </c>
      <c r="AF124" s="2">
        <v>3</v>
      </c>
      <c r="AG124" s="2">
        <f t="shared" si="23"/>
        <v>0</v>
      </c>
      <c r="AH124" s="2">
        <v>3</v>
      </c>
      <c r="AI124" s="2">
        <v>3</v>
      </c>
      <c r="AJ124">
        <f t="shared" si="24"/>
        <v>0</v>
      </c>
      <c r="AK124" s="2">
        <v>1</v>
      </c>
      <c r="AL124" s="2">
        <v>1</v>
      </c>
      <c r="AM124">
        <f t="shared" si="25"/>
        <v>0</v>
      </c>
      <c r="AN124" s="16">
        <v>2</v>
      </c>
      <c r="AO124" s="2">
        <v>2</v>
      </c>
      <c r="AP124">
        <f t="shared" si="26"/>
        <v>0</v>
      </c>
      <c r="AQ124" s="2">
        <v>1</v>
      </c>
      <c r="AR124" s="2">
        <v>1</v>
      </c>
      <c r="AS124" s="2">
        <f t="shared" si="27"/>
        <v>0</v>
      </c>
      <c r="AT124" s="2">
        <v>1</v>
      </c>
      <c r="AU124" s="2">
        <v>1</v>
      </c>
      <c r="AV124">
        <f t="shared" si="28"/>
        <v>0</v>
      </c>
      <c r="AW124" s="2">
        <v>2</v>
      </c>
      <c r="AX124" s="2">
        <v>2</v>
      </c>
      <c r="AY124" s="2">
        <f t="shared" si="29"/>
        <v>0</v>
      </c>
      <c r="AZ124" s="2">
        <v>0</v>
      </c>
      <c r="BA124" s="2">
        <v>0</v>
      </c>
      <c r="BB124" s="14">
        <f t="shared" si="30"/>
        <v>0</v>
      </c>
      <c r="BC124" s="2">
        <v>2</v>
      </c>
      <c r="BD124" s="2">
        <v>2</v>
      </c>
      <c r="BE124" s="2">
        <f t="shared" si="31"/>
        <v>0</v>
      </c>
    </row>
    <row r="125" spans="1:57" x14ac:dyDescent="0.25">
      <c r="A125">
        <v>138</v>
      </c>
      <c r="B125" t="s">
        <v>13</v>
      </c>
      <c r="C125">
        <v>-0.04</v>
      </c>
      <c r="D125" s="2">
        <v>96</v>
      </c>
      <c r="E125" t="s">
        <v>150</v>
      </c>
      <c r="F125" t="s">
        <v>27</v>
      </c>
      <c r="G125" t="s">
        <v>157</v>
      </c>
      <c r="H125">
        <v>0</v>
      </c>
      <c r="I125" s="21">
        <v>0</v>
      </c>
      <c r="J125" s="16">
        <v>0</v>
      </c>
      <c r="K125" s="2">
        <v>0</v>
      </c>
      <c r="L125" s="2">
        <f t="shared" si="16"/>
        <v>0</v>
      </c>
      <c r="M125" s="16">
        <v>1</v>
      </c>
      <c r="N125">
        <v>1</v>
      </c>
      <c r="O125" s="2">
        <f t="shared" si="17"/>
        <v>0</v>
      </c>
      <c r="P125" s="16">
        <v>1</v>
      </c>
      <c r="Q125">
        <v>1</v>
      </c>
      <c r="R125" s="2">
        <f t="shared" si="18"/>
        <v>0</v>
      </c>
      <c r="S125" s="2">
        <v>1</v>
      </c>
      <c r="T125">
        <v>1</v>
      </c>
      <c r="U125">
        <f t="shared" si="19"/>
        <v>0</v>
      </c>
      <c r="V125" s="2">
        <v>4</v>
      </c>
      <c r="W125" s="2">
        <v>4</v>
      </c>
      <c r="X125" s="2">
        <f t="shared" si="20"/>
        <v>0</v>
      </c>
      <c r="Y125" s="16">
        <v>0</v>
      </c>
      <c r="Z125" s="2">
        <v>0</v>
      </c>
      <c r="AA125" s="11">
        <f t="shared" si="21"/>
        <v>0</v>
      </c>
      <c r="AB125" s="2">
        <v>4</v>
      </c>
      <c r="AC125" s="2">
        <v>4</v>
      </c>
      <c r="AD125">
        <f t="shared" si="22"/>
        <v>0</v>
      </c>
      <c r="AE125" s="2">
        <v>2</v>
      </c>
      <c r="AF125" s="2">
        <v>2</v>
      </c>
      <c r="AG125" s="2">
        <f t="shared" si="23"/>
        <v>0</v>
      </c>
      <c r="AH125" s="2">
        <v>3</v>
      </c>
      <c r="AI125" s="2">
        <v>2</v>
      </c>
      <c r="AJ125" s="25">
        <f t="shared" si="24"/>
        <v>-1</v>
      </c>
      <c r="AK125" s="2">
        <v>0</v>
      </c>
      <c r="AL125" s="2">
        <v>0</v>
      </c>
      <c r="AM125">
        <f t="shared" si="25"/>
        <v>0</v>
      </c>
      <c r="AN125" s="16">
        <v>0</v>
      </c>
      <c r="AO125" s="2">
        <v>0</v>
      </c>
      <c r="AP125">
        <f t="shared" si="26"/>
        <v>0</v>
      </c>
      <c r="AQ125" s="2">
        <v>0</v>
      </c>
      <c r="AR125" s="2">
        <v>0</v>
      </c>
      <c r="AS125" s="2">
        <f t="shared" si="27"/>
        <v>0</v>
      </c>
      <c r="AT125" s="2">
        <v>1</v>
      </c>
      <c r="AU125" s="2">
        <v>1</v>
      </c>
      <c r="AV125">
        <f t="shared" si="28"/>
        <v>0</v>
      </c>
      <c r="AW125" s="2">
        <v>2</v>
      </c>
      <c r="AX125" s="2">
        <v>2</v>
      </c>
      <c r="AY125" s="2">
        <f t="shared" si="29"/>
        <v>0</v>
      </c>
      <c r="AZ125" s="2">
        <v>2</v>
      </c>
      <c r="BA125" s="2">
        <v>2</v>
      </c>
      <c r="BB125" s="14">
        <f t="shared" si="30"/>
        <v>0</v>
      </c>
      <c r="BC125" s="2">
        <v>1</v>
      </c>
      <c r="BD125" s="2">
        <v>1</v>
      </c>
      <c r="BE125" s="2">
        <f t="shared" si="31"/>
        <v>0</v>
      </c>
    </row>
    <row r="126" spans="1:57" x14ac:dyDescent="0.25">
      <c r="A126">
        <v>139</v>
      </c>
      <c r="B126" t="s">
        <v>9</v>
      </c>
      <c r="C126">
        <v>1.61</v>
      </c>
      <c r="D126" s="2">
        <v>7</v>
      </c>
      <c r="E126" t="s">
        <v>24</v>
      </c>
      <c r="F126" t="s">
        <v>28</v>
      </c>
      <c r="G126" t="s">
        <v>158</v>
      </c>
      <c r="H126">
        <v>0</v>
      </c>
      <c r="I126" s="21">
        <v>1</v>
      </c>
      <c r="J126" s="16">
        <v>1</v>
      </c>
      <c r="K126" s="2">
        <v>1</v>
      </c>
      <c r="L126" s="2">
        <f t="shared" si="16"/>
        <v>0</v>
      </c>
      <c r="M126" s="16">
        <v>2</v>
      </c>
      <c r="N126">
        <v>2</v>
      </c>
      <c r="O126" s="2">
        <f t="shared" si="17"/>
        <v>0</v>
      </c>
      <c r="P126" s="16">
        <v>0</v>
      </c>
      <c r="Q126">
        <v>0</v>
      </c>
      <c r="R126" s="2">
        <f t="shared" si="18"/>
        <v>0</v>
      </c>
      <c r="S126" s="2">
        <v>4</v>
      </c>
      <c r="T126">
        <v>4</v>
      </c>
      <c r="U126">
        <f t="shared" si="19"/>
        <v>0</v>
      </c>
      <c r="V126" s="2">
        <v>3</v>
      </c>
      <c r="W126" s="2">
        <v>3</v>
      </c>
      <c r="X126" s="2">
        <f t="shared" si="20"/>
        <v>0</v>
      </c>
      <c r="Y126" s="16">
        <v>0</v>
      </c>
      <c r="Z126" s="2">
        <v>0</v>
      </c>
      <c r="AA126" s="11">
        <f t="shared" si="21"/>
        <v>0</v>
      </c>
      <c r="AB126" s="2">
        <v>2</v>
      </c>
      <c r="AC126" s="2">
        <v>2</v>
      </c>
      <c r="AD126">
        <f t="shared" si="22"/>
        <v>0</v>
      </c>
      <c r="AE126" s="2">
        <v>1</v>
      </c>
      <c r="AF126" s="2">
        <v>1</v>
      </c>
      <c r="AG126" s="2">
        <f t="shared" si="23"/>
        <v>0</v>
      </c>
      <c r="AH126" s="2">
        <v>4</v>
      </c>
      <c r="AI126" s="2">
        <v>4</v>
      </c>
      <c r="AJ126">
        <f t="shared" si="24"/>
        <v>0</v>
      </c>
      <c r="AK126" s="2">
        <v>2</v>
      </c>
      <c r="AL126" s="2">
        <v>2</v>
      </c>
      <c r="AM126">
        <f t="shared" si="25"/>
        <v>0</v>
      </c>
      <c r="AN126" s="16">
        <v>3</v>
      </c>
      <c r="AO126" s="2">
        <v>3</v>
      </c>
      <c r="AP126">
        <f t="shared" si="26"/>
        <v>0</v>
      </c>
      <c r="AQ126" s="2">
        <v>0</v>
      </c>
      <c r="AR126" s="2">
        <v>0</v>
      </c>
      <c r="AS126" s="2">
        <f t="shared" si="27"/>
        <v>0</v>
      </c>
      <c r="AT126" s="2">
        <v>2</v>
      </c>
      <c r="AU126" s="2">
        <v>2</v>
      </c>
      <c r="AV126">
        <f t="shared" si="28"/>
        <v>0</v>
      </c>
      <c r="AW126" s="2">
        <v>2</v>
      </c>
      <c r="AX126" s="2">
        <v>2</v>
      </c>
      <c r="AY126" s="2">
        <f t="shared" si="29"/>
        <v>0</v>
      </c>
      <c r="AZ126" s="2">
        <v>1</v>
      </c>
      <c r="BA126" s="2">
        <v>1</v>
      </c>
      <c r="BB126" s="14">
        <f t="shared" si="30"/>
        <v>0</v>
      </c>
      <c r="BC126" s="2">
        <v>2</v>
      </c>
      <c r="BD126" s="2">
        <v>2</v>
      </c>
      <c r="BE126" s="2">
        <f t="shared" si="31"/>
        <v>0</v>
      </c>
    </row>
    <row r="127" spans="1:57" x14ac:dyDescent="0.25">
      <c r="A127">
        <v>140</v>
      </c>
      <c r="B127" t="s">
        <v>9</v>
      </c>
      <c r="C127">
        <v>1.61</v>
      </c>
      <c r="D127" s="2">
        <v>7</v>
      </c>
      <c r="E127" t="s">
        <v>24</v>
      </c>
      <c r="F127" t="s">
        <v>25</v>
      </c>
      <c r="G127" t="s">
        <v>158</v>
      </c>
      <c r="H127">
        <v>0</v>
      </c>
      <c r="I127" s="21">
        <v>0.25</v>
      </c>
      <c r="J127" s="16">
        <v>1</v>
      </c>
      <c r="K127" s="2">
        <v>1</v>
      </c>
      <c r="L127" s="2">
        <f t="shared" si="16"/>
        <v>0</v>
      </c>
      <c r="M127" s="16">
        <v>0</v>
      </c>
      <c r="N127">
        <v>0</v>
      </c>
      <c r="O127" s="2">
        <f t="shared" si="17"/>
        <v>0</v>
      </c>
      <c r="P127" s="16">
        <v>2</v>
      </c>
      <c r="Q127">
        <v>2</v>
      </c>
      <c r="R127" s="2">
        <f t="shared" si="18"/>
        <v>0</v>
      </c>
      <c r="S127" s="2">
        <v>2</v>
      </c>
      <c r="T127">
        <v>2</v>
      </c>
      <c r="U127">
        <f t="shared" si="19"/>
        <v>0</v>
      </c>
      <c r="V127" s="2">
        <v>1</v>
      </c>
      <c r="W127" s="2">
        <v>1</v>
      </c>
      <c r="X127" s="2">
        <f t="shared" si="20"/>
        <v>0</v>
      </c>
      <c r="Y127" s="16">
        <v>0</v>
      </c>
      <c r="Z127" s="2">
        <v>0</v>
      </c>
      <c r="AA127" s="11">
        <f t="shared" si="21"/>
        <v>0</v>
      </c>
      <c r="AB127" s="2">
        <v>1</v>
      </c>
      <c r="AC127" s="2">
        <v>1</v>
      </c>
      <c r="AD127">
        <f t="shared" si="22"/>
        <v>0</v>
      </c>
      <c r="AE127" s="2">
        <v>2</v>
      </c>
      <c r="AF127" s="2">
        <v>2</v>
      </c>
      <c r="AG127" s="2">
        <f t="shared" si="23"/>
        <v>0</v>
      </c>
      <c r="AH127" s="2">
        <v>1</v>
      </c>
      <c r="AI127" s="2">
        <v>1</v>
      </c>
      <c r="AJ127">
        <f t="shared" si="24"/>
        <v>0</v>
      </c>
      <c r="AK127" s="2">
        <v>0</v>
      </c>
      <c r="AL127" s="2">
        <v>0</v>
      </c>
      <c r="AM127">
        <f t="shared" si="25"/>
        <v>0</v>
      </c>
      <c r="AN127" s="16">
        <v>0</v>
      </c>
      <c r="AO127" s="2">
        <v>0</v>
      </c>
      <c r="AP127">
        <f t="shared" si="26"/>
        <v>0</v>
      </c>
      <c r="AQ127" s="2">
        <v>0</v>
      </c>
      <c r="AR127" s="2">
        <v>0</v>
      </c>
      <c r="AS127" s="2">
        <f t="shared" si="27"/>
        <v>0</v>
      </c>
      <c r="AT127" s="2">
        <v>3</v>
      </c>
      <c r="AU127" s="2">
        <v>3</v>
      </c>
      <c r="AV127">
        <f t="shared" si="28"/>
        <v>0</v>
      </c>
      <c r="AW127" s="2">
        <v>2</v>
      </c>
      <c r="AX127" s="2">
        <v>2</v>
      </c>
      <c r="AY127" s="2">
        <f t="shared" si="29"/>
        <v>0</v>
      </c>
      <c r="AZ127" s="2">
        <v>0</v>
      </c>
      <c r="BA127" s="2">
        <v>0</v>
      </c>
      <c r="BB127" s="14">
        <f t="shared" si="30"/>
        <v>0</v>
      </c>
      <c r="BC127" s="2">
        <v>1</v>
      </c>
      <c r="BD127" s="2">
        <v>1</v>
      </c>
      <c r="BE127" s="2">
        <f t="shared" si="31"/>
        <v>0</v>
      </c>
    </row>
    <row r="128" spans="1:57" x14ac:dyDescent="0.25">
      <c r="A128">
        <v>141</v>
      </c>
      <c r="B128" t="s">
        <v>9</v>
      </c>
      <c r="C128">
        <v>1.61</v>
      </c>
      <c r="D128" s="2">
        <v>17</v>
      </c>
      <c r="E128" t="s">
        <v>24</v>
      </c>
      <c r="F128" t="s">
        <v>25</v>
      </c>
      <c r="G128" t="s">
        <v>157</v>
      </c>
      <c r="H128">
        <v>0</v>
      </c>
      <c r="I128" s="21">
        <v>0.5</v>
      </c>
      <c r="J128" s="16">
        <v>2</v>
      </c>
      <c r="K128" s="2">
        <v>2</v>
      </c>
      <c r="L128" s="2">
        <f t="shared" si="16"/>
        <v>0</v>
      </c>
      <c r="M128" s="16">
        <v>0</v>
      </c>
      <c r="N128">
        <v>0</v>
      </c>
      <c r="O128" s="2">
        <f t="shared" si="17"/>
        <v>0</v>
      </c>
      <c r="P128" s="16">
        <v>0</v>
      </c>
      <c r="Q128">
        <v>0</v>
      </c>
      <c r="R128" s="2">
        <f t="shared" si="18"/>
        <v>0</v>
      </c>
      <c r="S128" s="2">
        <v>2</v>
      </c>
      <c r="T128">
        <v>2</v>
      </c>
      <c r="U128">
        <f t="shared" si="19"/>
        <v>0</v>
      </c>
      <c r="V128" s="2">
        <v>1</v>
      </c>
      <c r="W128" s="2">
        <v>2</v>
      </c>
      <c r="X128" s="24">
        <f t="shared" si="20"/>
        <v>1</v>
      </c>
      <c r="Y128" s="16">
        <v>2</v>
      </c>
      <c r="Z128" s="2">
        <v>2</v>
      </c>
      <c r="AA128" s="11">
        <f t="shared" si="21"/>
        <v>0</v>
      </c>
      <c r="AB128" s="2">
        <v>5</v>
      </c>
      <c r="AC128" s="2">
        <v>5</v>
      </c>
      <c r="AD128">
        <f t="shared" si="22"/>
        <v>0</v>
      </c>
      <c r="AE128" s="2">
        <v>1</v>
      </c>
      <c r="AF128" s="2">
        <v>1</v>
      </c>
      <c r="AG128" s="2">
        <f t="shared" si="23"/>
        <v>0</v>
      </c>
      <c r="AH128" s="2">
        <v>4</v>
      </c>
      <c r="AI128" s="2">
        <v>4</v>
      </c>
      <c r="AJ128">
        <f t="shared" si="24"/>
        <v>0</v>
      </c>
      <c r="AK128" s="2">
        <v>2</v>
      </c>
      <c r="AL128" s="2">
        <v>2</v>
      </c>
      <c r="AM128">
        <f t="shared" si="25"/>
        <v>0</v>
      </c>
      <c r="AN128" s="16">
        <v>3</v>
      </c>
      <c r="AO128" s="2">
        <v>3</v>
      </c>
      <c r="AP128">
        <f t="shared" si="26"/>
        <v>0</v>
      </c>
      <c r="AQ128" s="2">
        <v>0</v>
      </c>
      <c r="AR128" s="2">
        <v>0</v>
      </c>
      <c r="AS128" s="2">
        <f t="shared" si="27"/>
        <v>0</v>
      </c>
      <c r="AT128" s="2">
        <v>3</v>
      </c>
      <c r="AU128" s="2">
        <v>3</v>
      </c>
      <c r="AV128">
        <f t="shared" si="28"/>
        <v>0</v>
      </c>
      <c r="AW128" s="2">
        <v>2</v>
      </c>
      <c r="AX128" s="2">
        <v>2</v>
      </c>
      <c r="AY128" s="2">
        <f t="shared" si="29"/>
        <v>0</v>
      </c>
      <c r="AZ128" s="2">
        <v>0</v>
      </c>
      <c r="BA128" s="2">
        <v>0</v>
      </c>
      <c r="BB128" s="14">
        <f t="shared" si="30"/>
        <v>0</v>
      </c>
      <c r="BC128" s="2">
        <v>3</v>
      </c>
      <c r="BD128" s="2">
        <v>2</v>
      </c>
      <c r="BE128" s="24">
        <f t="shared" si="31"/>
        <v>-1</v>
      </c>
    </row>
    <row r="129" spans="1:57" x14ac:dyDescent="0.25">
      <c r="A129">
        <v>142</v>
      </c>
      <c r="B129" t="s">
        <v>13</v>
      </c>
      <c r="C129">
        <v>-0.04</v>
      </c>
      <c r="D129" s="2">
        <v>103</v>
      </c>
      <c r="E129" t="s">
        <v>34</v>
      </c>
      <c r="F129" t="s">
        <v>25</v>
      </c>
      <c r="G129" t="s">
        <v>157</v>
      </c>
      <c r="H129">
        <v>0</v>
      </c>
      <c r="I129" s="21">
        <v>0.25</v>
      </c>
      <c r="J129" s="16">
        <v>0</v>
      </c>
      <c r="K129" s="2">
        <v>0</v>
      </c>
      <c r="L129" s="2">
        <f t="shared" si="16"/>
        <v>0</v>
      </c>
      <c r="M129" s="16">
        <v>0</v>
      </c>
      <c r="N129">
        <v>2</v>
      </c>
      <c r="O129" s="24">
        <f t="shared" si="17"/>
        <v>2</v>
      </c>
      <c r="P129" s="16">
        <v>1</v>
      </c>
      <c r="Q129" s="2">
        <v>2</v>
      </c>
      <c r="R129" s="24">
        <f t="shared" si="18"/>
        <v>1</v>
      </c>
      <c r="S129" s="2">
        <v>1</v>
      </c>
      <c r="T129">
        <v>1</v>
      </c>
      <c r="U129">
        <f t="shared" si="19"/>
        <v>0</v>
      </c>
      <c r="V129" s="2">
        <v>2</v>
      </c>
      <c r="W129" s="2">
        <v>1</v>
      </c>
      <c r="X129" s="24">
        <f t="shared" si="20"/>
        <v>-1</v>
      </c>
      <c r="Y129" s="16">
        <v>0</v>
      </c>
      <c r="Z129" s="2">
        <v>0</v>
      </c>
      <c r="AA129" s="11">
        <f t="shared" si="21"/>
        <v>0</v>
      </c>
      <c r="AB129" s="2">
        <v>3</v>
      </c>
      <c r="AC129" s="2">
        <v>4</v>
      </c>
      <c r="AD129" s="25">
        <f t="shared" si="22"/>
        <v>1</v>
      </c>
      <c r="AE129" s="2">
        <v>0</v>
      </c>
      <c r="AF129" s="2">
        <v>0</v>
      </c>
      <c r="AG129" s="2">
        <f t="shared" si="23"/>
        <v>0</v>
      </c>
      <c r="AH129" s="2">
        <v>2</v>
      </c>
      <c r="AI129" s="2">
        <v>2</v>
      </c>
      <c r="AJ129">
        <f t="shared" si="24"/>
        <v>0</v>
      </c>
      <c r="AK129" s="2">
        <v>2</v>
      </c>
      <c r="AL129" s="2">
        <v>1</v>
      </c>
      <c r="AM129" s="25">
        <f t="shared" si="25"/>
        <v>-1</v>
      </c>
      <c r="AN129" s="16">
        <v>1</v>
      </c>
      <c r="AO129" s="2">
        <v>3</v>
      </c>
      <c r="AP129" s="25">
        <f t="shared" si="26"/>
        <v>2</v>
      </c>
      <c r="AQ129" s="2">
        <v>1</v>
      </c>
      <c r="AR129" s="2">
        <v>0</v>
      </c>
      <c r="AS129" s="24">
        <f t="shared" si="27"/>
        <v>-1</v>
      </c>
      <c r="AT129" s="2">
        <v>1</v>
      </c>
      <c r="AU129" s="2">
        <v>1</v>
      </c>
      <c r="AV129">
        <f t="shared" si="28"/>
        <v>0</v>
      </c>
      <c r="AW129" s="2">
        <v>2</v>
      </c>
      <c r="AX129" s="2">
        <v>1</v>
      </c>
      <c r="AY129" s="24">
        <f t="shared" si="29"/>
        <v>-1</v>
      </c>
      <c r="AZ129" s="2">
        <v>0</v>
      </c>
      <c r="BA129" s="2">
        <v>0</v>
      </c>
      <c r="BB129" s="14">
        <f t="shared" si="30"/>
        <v>0</v>
      </c>
      <c r="BC129" s="2">
        <v>0</v>
      </c>
      <c r="BD129" s="2">
        <v>0</v>
      </c>
      <c r="BE129" s="2">
        <f t="shared" si="31"/>
        <v>0</v>
      </c>
    </row>
    <row r="130" spans="1:57" x14ac:dyDescent="0.25">
      <c r="A130">
        <v>143</v>
      </c>
      <c r="B130" t="s">
        <v>13</v>
      </c>
      <c r="C130">
        <v>-0.04</v>
      </c>
      <c r="D130" s="2">
        <v>103</v>
      </c>
      <c r="E130" t="s">
        <v>34</v>
      </c>
      <c r="F130" t="s">
        <v>25</v>
      </c>
      <c r="G130" t="s">
        <v>157</v>
      </c>
      <c r="H130">
        <v>0</v>
      </c>
      <c r="I130" s="21">
        <v>0</v>
      </c>
      <c r="J130" s="16">
        <v>1</v>
      </c>
      <c r="K130" s="2">
        <v>1</v>
      </c>
      <c r="L130" s="2">
        <f t="shared" si="16"/>
        <v>0</v>
      </c>
      <c r="M130" s="16">
        <v>1</v>
      </c>
      <c r="N130">
        <v>1</v>
      </c>
      <c r="O130" s="2">
        <f t="shared" si="17"/>
        <v>0</v>
      </c>
      <c r="P130" s="16">
        <v>1</v>
      </c>
      <c r="Q130">
        <v>1</v>
      </c>
      <c r="R130" s="2">
        <f t="shared" si="18"/>
        <v>0</v>
      </c>
      <c r="S130" s="2">
        <v>1</v>
      </c>
      <c r="T130">
        <v>1</v>
      </c>
      <c r="U130">
        <f t="shared" si="19"/>
        <v>0</v>
      </c>
      <c r="V130" s="2">
        <v>1</v>
      </c>
      <c r="W130" s="2">
        <v>1</v>
      </c>
      <c r="X130" s="2">
        <f t="shared" si="20"/>
        <v>0</v>
      </c>
      <c r="Y130" s="16">
        <v>0</v>
      </c>
      <c r="Z130" s="2">
        <v>1</v>
      </c>
      <c r="AA130" s="26">
        <f t="shared" si="21"/>
        <v>1</v>
      </c>
      <c r="AB130" s="2">
        <v>4</v>
      </c>
      <c r="AC130" s="2">
        <v>3</v>
      </c>
      <c r="AD130" s="25">
        <f t="shared" si="22"/>
        <v>-1</v>
      </c>
      <c r="AE130" s="2">
        <v>1</v>
      </c>
      <c r="AF130" s="2">
        <v>1</v>
      </c>
      <c r="AG130" s="2">
        <f t="shared" si="23"/>
        <v>0</v>
      </c>
      <c r="AH130" s="2">
        <v>1</v>
      </c>
      <c r="AI130" s="2">
        <v>1</v>
      </c>
      <c r="AJ130">
        <f t="shared" si="24"/>
        <v>0</v>
      </c>
      <c r="AK130" s="2">
        <v>3</v>
      </c>
      <c r="AL130" s="2">
        <v>3</v>
      </c>
      <c r="AM130">
        <f t="shared" si="25"/>
        <v>0</v>
      </c>
      <c r="AN130" s="16">
        <v>2</v>
      </c>
      <c r="AO130" s="2">
        <v>2</v>
      </c>
      <c r="AP130">
        <f t="shared" si="26"/>
        <v>0</v>
      </c>
      <c r="AQ130" s="2">
        <v>0</v>
      </c>
      <c r="AR130" s="2">
        <v>0</v>
      </c>
      <c r="AS130" s="2">
        <f t="shared" si="27"/>
        <v>0</v>
      </c>
      <c r="AT130" s="2">
        <v>2</v>
      </c>
      <c r="AU130" s="2">
        <v>2</v>
      </c>
      <c r="AV130">
        <f t="shared" si="28"/>
        <v>0</v>
      </c>
      <c r="AW130" s="2">
        <v>2</v>
      </c>
      <c r="AX130" s="2">
        <v>2</v>
      </c>
      <c r="AY130" s="2">
        <f t="shared" si="29"/>
        <v>0</v>
      </c>
      <c r="AZ130" s="2">
        <v>1</v>
      </c>
      <c r="BA130" s="2">
        <v>1</v>
      </c>
      <c r="BB130" s="14">
        <f t="shared" si="30"/>
        <v>0</v>
      </c>
      <c r="BC130" s="2">
        <v>1</v>
      </c>
      <c r="BD130" s="2">
        <v>1</v>
      </c>
      <c r="BE130" s="2">
        <f t="shared" si="31"/>
        <v>0</v>
      </c>
    </row>
    <row r="131" spans="1:57" x14ac:dyDescent="0.25">
      <c r="A131">
        <v>144</v>
      </c>
      <c r="B131" t="s">
        <v>119</v>
      </c>
      <c r="C131" s="7">
        <v>1.81</v>
      </c>
      <c r="D131" s="2">
        <v>56</v>
      </c>
      <c r="E131" t="s">
        <v>33</v>
      </c>
      <c r="F131" t="s">
        <v>25</v>
      </c>
      <c r="G131" t="s">
        <v>157</v>
      </c>
      <c r="H131">
        <v>0</v>
      </c>
      <c r="I131" s="21">
        <v>0.25</v>
      </c>
      <c r="J131" s="16">
        <v>1</v>
      </c>
      <c r="K131" s="2">
        <v>1</v>
      </c>
      <c r="L131" s="2">
        <f t="shared" si="16"/>
        <v>0</v>
      </c>
      <c r="M131" s="16">
        <v>3</v>
      </c>
      <c r="N131">
        <v>3</v>
      </c>
      <c r="O131" s="2">
        <f t="shared" si="17"/>
        <v>0</v>
      </c>
      <c r="P131" s="16">
        <v>3</v>
      </c>
      <c r="Q131">
        <v>3</v>
      </c>
      <c r="R131" s="2">
        <f t="shared" si="18"/>
        <v>0</v>
      </c>
      <c r="S131" s="2">
        <v>1</v>
      </c>
      <c r="T131">
        <v>1</v>
      </c>
      <c r="U131">
        <f t="shared" si="19"/>
        <v>0</v>
      </c>
      <c r="X131" s="2"/>
      <c r="Y131" s="16">
        <v>0</v>
      </c>
      <c r="Z131" s="2">
        <v>0</v>
      </c>
      <c r="AA131" s="11">
        <f t="shared" si="21"/>
        <v>0</v>
      </c>
      <c r="AB131" s="2">
        <v>5</v>
      </c>
      <c r="AC131" s="2">
        <v>5</v>
      </c>
      <c r="AD131">
        <f t="shared" si="22"/>
        <v>0</v>
      </c>
      <c r="AE131" s="2">
        <v>0</v>
      </c>
      <c r="AF131" s="2">
        <v>0</v>
      </c>
      <c r="AG131" s="2">
        <f t="shared" si="23"/>
        <v>0</v>
      </c>
      <c r="AH131" s="2">
        <v>4</v>
      </c>
      <c r="AI131" s="2">
        <v>4</v>
      </c>
      <c r="AJ131">
        <f t="shared" si="24"/>
        <v>0</v>
      </c>
      <c r="AK131" s="2">
        <v>3</v>
      </c>
      <c r="AL131" s="2">
        <v>3</v>
      </c>
      <c r="AM131">
        <f t="shared" si="25"/>
        <v>0</v>
      </c>
      <c r="AN131" s="16">
        <v>2</v>
      </c>
      <c r="AO131" s="2">
        <v>2</v>
      </c>
      <c r="AP131">
        <f t="shared" si="26"/>
        <v>0</v>
      </c>
      <c r="AQ131" s="2">
        <v>0</v>
      </c>
      <c r="AR131" s="2">
        <v>0</v>
      </c>
      <c r="AS131" s="2">
        <f t="shared" si="27"/>
        <v>0</v>
      </c>
      <c r="AT131" s="2">
        <v>2</v>
      </c>
      <c r="AU131" s="2">
        <v>2</v>
      </c>
      <c r="AV131">
        <f t="shared" si="28"/>
        <v>0</v>
      </c>
      <c r="AW131" s="2">
        <v>1</v>
      </c>
      <c r="AX131" s="2">
        <v>1</v>
      </c>
      <c r="AY131" s="2">
        <f t="shared" si="29"/>
        <v>0</v>
      </c>
      <c r="BB131" s="14"/>
      <c r="BC131" s="2"/>
      <c r="BD131" s="2"/>
      <c r="BE131" s="2"/>
    </row>
    <row r="132" spans="1:57" x14ac:dyDescent="0.25">
      <c r="A132">
        <v>145</v>
      </c>
      <c r="B132" t="s">
        <v>9</v>
      </c>
      <c r="C132">
        <v>1.61</v>
      </c>
      <c r="D132" s="2">
        <v>7</v>
      </c>
      <c r="E132" t="s">
        <v>150</v>
      </c>
      <c r="F132" t="s">
        <v>31</v>
      </c>
      <c r="G132" t="s">
        <v>157</v>
      </c>
      <c r="H132">
        <v>0</v>
      </c>
      <c r="I132" s="21">
        <v>0.75</v>
      </c>
      <c r="J132" s="16">
        <v>2</v>
      </c>
      <c r="K132" s="2">
        <v>2</v>
      </c>
      <c r="L132" s="2">
        <f t="shared" ref="L132:L198" si="32">K132-J132</f>
        <v>0</v>
      </c>
      <c r="M132" s="16">
        <v>1</v>
      </c>
      <c r="N132">
        <v>1</v>
      </c>
      <c r="O132" s="2">
        <f t="shared" ref="O132:O198" si="33">N132-M132</f>
        <v>0</v>
      </c>
      <c r="P132" s="16">
        <v>1</v>
      </c>
      <c r="Q132">
        <v>1</v>
      </c>
      <c r="R132" s="2">
        <f t="shared" ref="R132:R198" si="34">Q132-P132</f>
        <v>0</v>
      </c>
      <c r="S132" s="2">
        <v>7</v>
      </c>
      <c r="T132" s="2">
        <v>6</v>
      </c>
      <c r="U132" s="25">
        <f t="shared" ref="U132:U198" si="35">T132-S132</f>
        <v>-1</v>
      </c>
      <c r="V132" s="2">
        <v>3</v>
      </c>
      <c r="W132" s="2">
        <v>2</v>
      </c>
      <c r="X132" s="24">
        <f t="shared" ref="X132:X198" si="36">W132-V132</f>
        <v>-1</v>
      </c>
      <c r="Y132" s="16">
        <v>0</v>
      </c>
      <c r="Z132" s="2">
        <v>0</v>
      </c>
      <c r="AA132" s="11">
        <f t="shared" ref="AA132:AA198" si="37">Z132-Y132</f>
        <v>0</v>
      </c>
      <c r="AB132" s="2">
        <v>2</v>
      </c>
      <c r="AC132" s="2">
        <v>2</v>
      </c>
      <c r="AD132">
        <f t="shared" ref="AD132:AD198" si="38">AC132-AB132</f>
        <v>0</v>
      </c>
      <c r="AE132" s="2">
        <v>3</v>
      </c>
      <c r="AF132" s="2">
        <v>3</v>
      </c>
      <c r="AG132" s="2">
        <f t="shared" ref="AG132:AG198" si="39">AF132-AE132</f>
        <v>0</v>
      </c>
      <c r="AH132" s="2">
        <v>3</v>
      </c>
      <c r="AI132" s="2">
        <v>4</v>
      </c>
      <c r="AJ132" s="25">
        <f t="shared" ref="AJ132:AJ198" si="40">AI132-AH132</f>
        <v>1</v>
      </c>
      <c r="AK132" s="2">
        <v>2</v>
      </c>
      <c r="AL132" s="2">
        <v>2</v>
      </c>
      <c r="AM132">
        <f t="shared" ref="AM132:AM198" si="41">AL132-AK132</f>
        <v>0</v>
      </c>
      <c r="AN132" s="16">
        <v>2</v>
      </c>
      <c r="AO132" s="2">
        <v>2</v>
      </c>
      <c r="AP132">
        <f t="shared" ref="AP132:AP198" si="42">AO132-AN132</f>
        <v>0</v>
      </c>
      <c r="AQ132" s="2">
        <v>3</v>
      </c>
      <c r="AR132" s="2">
        <v>3</v>
      </c>
      <c r="AS132" s="2">
        <f t="shared" ref="AS132:AS198" si="43">AR132-AQ132</f>
        <v>0</v>
      </c>
      <c r="AT132" s="2">
        <v>3</v>
      </c>
      <c r="AU132" s="2">
        <v>3</v>
      </c>
      <c r="AV132">
        <f t="shared" ref="AV132:AV198" si="44">AU132-AT132</f>
        <v>0</v>
      </c>
      <c r="AW132" s="2">
        <v>2</v>
      </c>
      <c r="AX132" s="2">
        <v>2</v>
      </c>
      <c r="AY132" s="2">
        <f t="shared" ref="AY132:AY198" si="45">AX132-AW132</f>
        <v>0</v>
      </c>
      <c r="AZ132" s="2">
        <v>1</v>
      </c>
      <c r="BA132" s="2">
        <v>1</v>
      </c>
      <c r="BB132" s="14">
        <f t="shared" ref="BB132:BB198" si="46">BA132-AZ132</f>
        <v>0</v>
      </c>
      <c r="BC132" s="2">
        <v>2</v>
      </c>
      <c r="BD132" s="2">
        <v>3</v>
      </c>
      <c r="BE132" s="24">
        <f t="shared" ref="BE132:BE198" si="47">BD132-BC132</f>
        <v>1</v>
      </c>
    </row>
    <row r="133" spans="1:57" x14ac:dyDescent="0.25">
      <c r="A133">
        <v>146</v>
      </c>
      <c r="B133" t="s">
        <v>9</v>
      </c>
      <c r="C133">
        <v>1.61</v>
      </c>
      <c r="D133" s="2">
        <v>66</v>
      </c>
      <c r="E133" t="s">
        <v>24</v>
      </c>
      <c r="F133" t="s">
        <v>25</v>
      </c>
      <c r="G133" t="s">
        <v>158</v>
      </c>
      <c r="H133">
        <v>0</v>
      </c>
      <c r="I133" s="21">
        <v>0</v>
      </c>
      <c r="J133" s="2">
        <v>0</v>
      </c>
      <c r="K133" s="2">
        <v>0</v>
      </c>
      <c r="L133">
        <f t="shared" si="32"/>
        <v>0</v>
      </c>
      <c r="M133" s="2">
        <v>0</v>
      </c>
      <c r="N133">
        <v>0</v>
      </c>
      <c r="O133">
        <f t="shared" si="33"/>
        <v>0</v>
      </c>
      <c r="P133" s="2">
        <v>0</v>
      </c>
      <c r="Q133">
        <v>0</v>
      </c>
      <c r="R133">
        <f t="shared" si="34"/>
        <v>0</v>
      </c>
      <c r="S133" s="2">
        <v>1</v>
      </c>
      <c r="T133" s="2">
        <v>1</v>
      </c>
      <c r="U133">
        <f t="shared" si="35"/>
        <v>0</v>
      </c>
      <c r="V133" s="2"/>
      <c r="W133" s="2"/>
      <c r="X133" s="16"/>
      <c r="Y133" s="2">
        <v>3</v>
      </c>
      <c r="Z133" s="2">
        <v>3</v>
      </c>
      <c r="AA133" s="11">
        <f t="shared" si="37"/>
        <v>0</v>
      </c>
      <c r="AB133" s="2">
        <v>1</v>
      </c>
      <c r="AC133" s="2">
        <v>1</v>
      </c>
      <c r="AD133">
        <f t="shared" si="38"/>
        <v>0</v>
      </c>
      <c r="AE133" s="2">
        <v>2</v>
      </c>
      <c r="AF133" s="2">
        <v>2</v>
      </c>
      <c r="AG133" s="2">
        <f t="shared" si="39"/>
        <v>0</v>
      </c>
      <c r="AH133" s="2">
        <v>3</v>
      </c>
      <c r="AI133" s="2">
        <v>3</v>
      </c>
      <c r="AJ133">
        <f t="shared" si="40"/>
        <v>0</v>
      </c>
      <c r="AK133" s="2">
        <v>1</v>
      </c>
      <c r="AL133" s="2">
        <v>1</v>
      </c>
      <c r="AM133">
        <f t="shared" si="41"/>
        <v>0</v>
      </c>
      <c r="AN133" s="2">
        <v>0</v>
      </c>
      <c r="AO133" s="2">
        <v>0</v>
      </c>
      <c r="AP133">
        <f t="shared" si="42"/>
        <v>0</v>
      </c>
      <c r="AQ133" s="2">
        <v>0</v>
      </c>
      <c r="AR133" s="2">
        <v>0</v>
      </c>
      <c r="AS133" s="2">
        <f t="shared" si="43"/>
        <v>0</v>
      </c>
      <c r="AT133" s="2">
        <v>1</v>
      </c>
      <c r="AU133" s="2">
        <v>1</v>
      </c>
      <c r="AV133">
        <f t="shared" si="44"/>
        <v>0</v>
      </c>
      <c r="AW133" s="2">
        <v>2</v>
      </c>
      <c r="AX133" s="2">
        <v>2</v>
      </c>
      <c r="AY133" s="2">
        <f t="shared" si="45"/>
        <v>0</v>
      </c>
      <c r="AZ133" s="2"/>
      <c r="BA133" s="2"/>
      <c r="BB133" s="14"/>
      <c r="BC133" s="2"/>
      <c r="BD133" s="2"/>
      <c r="BE133" s="16"/>
    </row>
    <row r="134" spans="1:57" x14ac:dyDescent="0.25">
      <c r="A134">
        <v>147</v>
      </c>
      <c r="B134" t="s">
        <v>13</v>
      </c>
      <c r="C134">
        <v>-0.04</v>
      </c>
      <c r="D134" s="2">
        <v>13</v>
      </c>
      <c r="E134" t="s">
        <v>34</v>
      </c>
      <c r="F134" t="s">
        <v>31</v>
      </c>
      <c r="G134" t="s">
        <v>157</v>
      </c>
      <c r="H134">
        <v>0</v>
      </c>
      <c r="I134" s="21">
        <v>0.25</v>
      </c>
      <c r="J134" s="16">
        <v>0</v>
      </c>
      <c r="K134" s="2">
        <v>0</v>
      </c>
      <c r="L134" s="2">
        <f t="shared" si="32"/>
        <v>0</v>
      </c>
      <c r="M134" s="16">
        <v>1</v>
      </c>
      <c r="N134">
        <v>1</v>
      </c>
      <c r="O134" s="2">
        <f t="shared" si="33"/>
        <v>0</v>
      </c>
      <c r="P134" s="16">
        <v>1</v>
      </c>
      <c r="Q134" s="2">
        <v>1</v>
      </c>
      <c r="R134" s="2">
        <f t="shared" si="34"/>
        <v>0</v>
      </c>
      <c r="S134" s="2">
        <v>1</v>
      </c>
      <c r="T134" s="2">
        <v>1</v>
      </c>
      <c r="U134">
        <f t="shared" si="35"/>
        <v>0</v>
      </c>
      <c r="V134" s="2">
        <v>1</v>
      </c>
      <c r="W134" s="2">
        <v>2</v>
      </c>
      <c r="X134" s="24">
        <f t="shared" si="36"/>
        <v>1</v>
      </c>
      <c r="Y134" s="16">
        <v>0</v>
      </c>
      <c r="Z134" s="2">
        <v>0</v>
      </c>
      <c r="AA134" s="11">
        <f t="shared" si="37"/>
        <v>0</v>
      </c>
      <c r="AB134" s="2">
        <v>2</v>
      </c>
      <c r="AC134" s="2">
        <v>2</v>
      </c>
      <c r="AD134">
        <f t="shared" si="38"/>
        <v>0</v>
      </c>
      <c r="AE134" s="2">
        <v>2</v>
      </c>
      <c r="AF134" s="2">
        <v>2</v>
      </c>
      <c r="AG134" s="2">
        <f t="shared" si="39"/>
        <v>0</v>
      </c>
      <c r="AH134" s="2">
        <v>1</v>
      </c>
      <c r="AI134" s="2">
        <v>1</v>
      </c>
      <c r="AJ134">
        <f t="shared" si="40"/>
        <v>0</v>
      </c>
      <c r="AK134" s="2">
        <v>1</v>
      </c>
      <c r="AL134" s="2">
        <v>1</v>
      </c>
      <c r="AM134">
        <f t="shared" si="41"/>
        <v>0</v>
      </c>
      <c r="AN134" s="16">
        <v>1</v>
      </c>
      <c r="AO134" s="2">
        <v>1</v>
      </c>
      <c r="AP134">
        <f t="shared" si="42"/>
        <v>0</v>
      </c>
      <c r="AQ134" s="2">
        <v>0</v>
      </c>
      <c r="AR134" s="2">
        <v>0</v>
      </c>
      <c r="AS134" s="2">
        <f t="shared" si="43"/>
        <v>0</v>
      </c>
      <c r="AT134" s="2">
        <v>1</v>
      </c>
      <c r="AU134" s="2">
        <v>1</v>
      </c>
      <c r="AV134">
        <f t="shared" si="44"/>
        <v>0</v>
      </c>
      <c r="AW134" s="2">
        <v>1</v>
      </c>
      <c r="AX134" s="2">
        <v>1</v>
      </c>
      <c r="AY134" s="2">
        <f t="shared" si="45"/>
        <v>0</v>
      </c>
      <c r="AZ134" s="2">
        <v>1</v>
      </c>
      <c r="BA134" s="2">
        <v>1</v>
      </c>
      <c r="BB134" s="14">
        <f t="shared" si="46"/>
        <v>0</v>
      </c>
      <c r="BC134" s="2">
        <v>2</v>
      </c>
      <c r="BD134" s="2">
        <v>2</v>
      </c>
      <c r="BE134" s="2">
        <f t="shared" si="47"/>
        <v>0</v>
      </c>
    </row>
    <row r="135" spans="1:57" x14ac:dyDescent="0.25">
      <c r="A135">
        <v>148</v>
      </c>
      <c r="B135" t="s">
        <v>119</v>
      </c>
      <c r="C135" s="7">
        <v>1.81</v>
      </c>
      <c r="D135" s="2">
        <v>89</v>
      </c>
      <c r="E135" t="s">
        <v>33</v>
      </c>
      <c r="F135" t="s">
        <v>25</v>
      </c>
      <c r="G135" t="s">
        <v>157</v>
      </c>
      <c r="H135">
        <v>0</v>
      </c>
      <c r="I135" s="21">
        <v>0.25</v>
      </c>
      <c r="J135" s="16">
        <v>0</v>
      </c>
      <c r="K135" s="2">
        <v>0</v>
      </c>
      <c r="L135" s="2">
        <f t="shared" si="32"/>
        <v>0</v>
      </c>
      <c r="M135" s="16">
        <v>0</v>
      </c>
      <c r="N135">
        <v>0</v>
      </c>
      <c r="O135" s="2">
        <f t="shared" si="33"/>
        <v>0</v>
      </c>
      <c r="P135" s="16">
        <v>0</v>
      </c>
      <c r="Q135">
        <v>0</v>
      </c>
      <c r="R135" s="2">
        <f t="shared" si="34"/>
        <v>0</v>
      </c>
      <c r="S135" s="2">
        <v>1</v>
      </c>
      <c r="T135" s="2">
        <v>1</v>
      </c>
      <c r="U135">
        <f t="shared" si="35"/>
        <v>0</v>
      </c>
      <c r="V135" s="2">
        <v>1</v>
      </c>
      <c r="W135" s="2">
        <v>1</v>
      </c>
      <c r="X135" s="2">
        <f t="shared" si="36"/>
        <v>0</v>
      </c>
      <c r="Y135" s="16">
        <v>0</v>
      </c>
      <c r="Z135" s="2">
        <v>0</v>
      </c>
      <c r="AA135" s="11">
        <f t="shared" si="37"/>
        <v>0</v>
      </c>
      <c r="AB135" s="2">
        <v>3</v>
      </c>
      <c r="AC135" s="2">
        <v>3</v>
      </c>
      <c r="AD135">
        <f t="shared" si="38"/>
        <v>0</v>
      </c>
      <c r="AE135" s="2">
        <v>0</v>
      </c>
      <c r="AF135" s="2">
        <v>0</v>
      </c>
      <c r="AG135" s="2">
        <f t="shared" si="39"/>
        <v>0</v>
      </c>
      <c r="AH135" s="2">
        <v>4</v>
      </c>
      <c r="AI135" s="2">
        <v>4</v>
      </c>
      <c r="AJ135">
        <f t="shared" si="40"/>
        <v>0</v>
      </c>
      <c r="AK135" s="2">
        <v>0</v>
      </c>
      <c r="AL135" s="2">
        <v>0</v>
      </c>
      <c r="AM135">
        <f t="shared" si="41"/>
        <v>0</v>
      </c>
      <c r="AN135" s="16">
        <v>0</v>
      </c>
      <c r="AO135" s="2">
        <v>0</v>
      </c>
      <c r="AP135">
        <f t="shared" si="42"/>
        <v>0</v>
      </c>
      <c r="AQ135" s="2">
        <v>0</v>
      </c>
      <c r="AR135" s="2">
        <v>0</v>
      </c>
      <c r="AS135" s="2">
        <f t="shared" si="43"/>
        <v>0</v>
      </c>
      <c r="AT135" s="2">
        <v>1</v>
      </c>
      <c r="AU135" s="2">
        <v>1</v>
      </c>
      <c r="AV135">
        <f t="shared" si="44"/>
        <v>0</v>
      </c>
      <c r="AW135" s="2">
        <v>1</v>
      </c>
      <c r="AX135" s="2">
        <v>1</v>
      </c>
      <c r="AY135" s="2">
        <f t="shared" si="45"/>
        <v>0</v>
      </c>
      <c r="AZ135" s="2">
        <v>1</v>
      </c>
      <c r="BA135" s="2">
        <v>1</v>
      </c>
      <c r="BB135" s="14">
        <f t="shared" si="46"/>
        <v>0</v>
      </c>
      <c r="BC135" s="2">
        <v>3</v>
      </c>
      <c r="BD135" s="2">
        <v>3</v>
      </c>
      <c r="BE135" s="2">
        <f t="shared" si="47"/>
        <v>0</v>
      </c>
    </row>
    <row r="136" spans="1:57" x14ac:dyDescent="0.25">
      <c r="A136">
        <v>149</v>
      </c>
      <c r="B136" t="s">
        <v>13</v>
      </c>
      <c r="C136">
        <v>-0.04</v>
      </c>
      <c r="D136" s="2">
        <v>60</v>
      </c>
      <c r="E136" t="s">
        <v>34</v>
      </c>
      <c r="F136" t="s">
        <v>31</v>
      </c>
      <c r="G136" t="s">
        <v>157</v>
      </c>
      <c r="H136">
        <v>0</v>
      </c>
      <c r="I136" s="21">
        <v>0.25</v>
      </c>
      <c r="J136" s="16">
        <v>0</v>
      </c>
      <c r="K136" s="2">
        <v>0</v>
      </c>
      <c r="L136" s="2">
        <f t="shared" si="32"/>
        <v>0</v>
      </c>
      <c r="M136" s="16">
        <v>2</v>
      </c>
      <c r="N136">
        <v>2</v>
      </c>
      <c r="O136" s="2">
        <f t="shared" si="33"/>
        <v>0</v>
      </c>
      <c r="P136" s="16">
        <v>2</v>
      </c>
      <c r="Q136" s="2">
        <v>2</v>
      </c>
      <c r="R136" s="2">
        <f t="shared" si="34"/>
        <v>0</v>
      </c>
      <c r="S136" s="2">
        <v>3</v>
      </c>
      <c r="T136" s="2">
        <v>3</v>
      </c>
      <c r="U136">
        <f t="shared" si="35"/>
        <v>0</v>
      </c>
      <c r="V136" s="2">
        <v>2</v>
      </c>
      <c r="W136" s="2">
        <v>2</v>
      </c>
      <c r="X136" s="2">
        <f t="shared" si="36"/>
        <v>0</v>
      </c>
      <c r="Y136" s="16">
        <v>2</v>
      </c>
      <c r="Z136" s="2">
        <v>2</v>
      </c>
      <c r="AA136" s="11">
        <f t="shared" si="37"/>
        <v>0</v>
      </c>
      <c r="AB136" s="2">
        <v>5</v>
      </c>
      <c r="AC136" s="2">
        <v>4</v>
      </c>
      <c r="AD136" s="25">
        <f t="shared" si="38"/>
        <v>-1</v>
      </c>
      <c r="AE136" s="2">
        <v>2</v>
      </c>
      <c r="AF136" s="2">
        <v>2</v>
      </c>
      <c r="AG136" s="2">
        <f t="shared" si="39"/>
        <v>0</v>
      </c>
      <c r="AH136" s="2">
        <v>3</v>
      </c>
      <c r="AI136" s="2">
        <v>3</v>
      </c>
      <c r="AJ136">
        <f t="shared" si="40"/>
        <v>0</v>
      </c>
      <c r="AK136" s="2">
        <v>1</v>
      </c>
      <c r="AL136" s="2">
        <v>1</v>
      </c>
      <c r="AM136">
        <f t="shared" si="41"/>
        <v>0</v>
      </c>
      <c r="AN136" s="16">
        <v>0</v>
      </c>
      <c r="AO136" s="2">
        <v>0</v>
      </c>
      <c r="AP136">
        <f t="shared" si="42"/>
        <v>0</v>
      </c>
      <c r="AQ136" s="2">
        <v>0</v>
      </c>
      <c r="AR136" s="2">
        <v>0</v>
      </c>
      <c r="AS136" s="2">
        <f t="shared" si="43"/>
        <v>0</v>
      </c>
      <c r="AT136" s="2">
        <v>2</v>
      </c>
      <c r="AU136" s="2">
        <v>2</v>
      </c>
      <c r="AV136">
        <f t="shared" si="44"/>
        <v>0</v>
      </c>
      <c r="AW136" s="2">
        <v>2</v>
      </c>
      <c r="AX136" s="2">
        <v>2</v>
      </c>
      <c r="AY136" s="2">
        <f t="shared" si="45"/>
        <v>0</v>
      </c>
      <c r="AZ136" s="2">
        <v>0</v>
      </c>
      <c r="BA136" s="2">
        <v>0</v>
      </c>
      <c r="BB136" s="14">
        <f t="shared" si="46"/>
        <v>0</v>
      </c>
      <c r="BC136" s="2">
        <v>1</v>
      </c>
      <c r="BD136" s="2">
        <v>1</v>
      </c>
      <c r="BE136" s="2">
        <f t="shared" si="47"/>
        <v>0</v>
      </c>
    </row>
    <row r="137" spans="1:57" x14ac:dyDescent="0.25">
      <c r="A137">
        <v>150</v>
      </c>
      <c r="B137" t="s">
        <v>119</v>
      </c>
      <c r="C137" s="7">
        <v>1.81</v>
      </c>
      <c r="D137" s="2">
        <v>47</v>
      </c>
      <c r="E137" t="s">
        <v>33</v>
      </c>
      <c r="F137" t="s">
        <v>25</v>
      </c>
      <c r="G137" t="s">
        <v>158</v>
      </c>
      <c r="H137">
        <v>0</v>
      </c>
      <c r="I137" s="21">
        <v>0.25</v>
      </c>
      <c r="J137" s="16">
        <v>0</v>
      </c>
      <c r="K137" s="2">
        <v>0</v>
      </c>
      <c r="L137" s="2">
        <f t="shared" si="32"/>
        <v>0</v>
      </c>
      <c r="M137" s="16">
        <v>2</v>
      </c>
      <c r="N137">
        <v>2</v>
      </c>
      <c r="O137" s="2">
        <f t="shared" si="33"/>
        <v>0</v>
      </c>
      <c r="P137" s="16">
        <v>2</v>
      </c>
      <c r="Q137">
        <v>2</v>
      </c>
      <c r="R137" s="2">
        <f t="shared" si="34"/>
        <v>0</v>
      </c>
      <c r="S137" s="2">
        <v>4</v>
      </c>
      <c r="T137" s="2">
        <v>4</v>
      </c>
      <c r="U137">
        <f t="shared" si="35"/>
        <v>0</v>
      </c>
      <c r="V137" s="2">
        <v>1</v>
      </c>
      <c r="W137" s="2">
        <v>1</v>
      </c>
      <c r="X137" s="2">
        <f t="shared" si="36"/>
        <v>0</v>
      </c>
      <c r="Y137" s="16">
        <v>0</v>
      </c>
      <c r="Z137" s="2">
        <v>0</v>
      </c>
      <c r="AA137" s="11">
        <f t="shared" si="37"/>
        <v>0</v>
      </c>
      <c r="AB137" s="2">
        <v>2</v>
      </c>
      <c r="AC137" s="2">
        <v>2</v>
      </c>
      <c r="AD137">
        <f t="shared" si="38"/>
        <v>0</v>
      </c>
      <c r="AE137" s="2">
        <v>0</v>
      </c>
      <c r="AF137" s="2">
        <v>0</v>
      </c>
      <c r="AG137" s="2">
        <f t="shared" si="39"/>
        <v>0</v>
      </c>
      <c r="AH137" s="2">
        <v>4</v>
      </c>
      <c r="AI137" s="2">
        <v>4</v>
      </c>
      <c r="AJ137">
        <f t="shared" si="40"/>
        <v>0</v>
      </c>
      <c r="AK137" s="2">
        <v>2</v>
      </c>
      <c r="AL137" s="2">
        <v>2</v>
      </c>
      <c r="AM137">
        <f t="shared" si="41"/>
        <v>0</v>
      </c>
      <c r="AN137" s="16">
        <v>3</v>
      </c>
      <c r="AO137" s="2">
        <v>3</v>
      </c>
      <c r="AP137">
        <f t="shared" si="42"/>
        <v>0</v>
      </c>
      <c r="AQ137" s="2">
        <v>2</v>
      </c>
      <c r="AR137" s="2">
        <v>2</v>
      </c>
      <c r="AS137" s="2">
        <f t="shared" si="43"/>
        <v>0</v>
      </c>
      <c r="AT137" s="2">
        <v>2</v>
      </c>
      <c r="AU137" s="2">
        <v>2</v>
      </c>
      <c r="AV137">
        <f t="shared" si="44"/>
        <v>0</v>
      </c>
      <c r="AW137" s="2">
        <v>1</v>
      </c>
      <c r="AX137" s="2">
        <v>1</v>
      </c>
      <c r="AY137" s="2">
        <f t="shared" si="45"/>
        <v>0</v>
      </c>
      <c r="AZ137" s="2">
        <v>1</v>
      </c>
      <c r="BA137" s="2">
        <v>1</v>
      </c>
      <c r="BB137" s="14">
        <f t="shared" si="46"/>
        <v>0</v>
      </c>
      <c r="BC137" s="2">
        <v>2</v>
      </c>
      <c r="BD137" s="2">
        <v>2</v>
      </c>
      <c r="BE137" s="2">
        <f t="shared" si="47"/>
        <v>0</v>
      </c>
    </row>
    <row r="138" spans="1:57" x14ac:dyDescent="0.25">
      <c r="A138">
        <v>151</v>
      </c>
      <c r="B138" t="s">
        <v>13</v>
      </c>
      <c r="C138">
        <v>-0.04</v>
      </c>
      <c r="D138" s="2">
        <v>138</v>
      </c>
      <c r="E138" t="s">
        <v>34</v>
      </c>
      <c r="F138" t="s">
        <v>27</v>
      </c>
      <c r="G138" t="s">
        <v>157</v>
      </c>
      <c r="H138">
        <v>0</v>
      </c>
      <c r="I138" s="21">
        <v>0.25</v>
      </c>
      <c r="J138" s="16">
        <v>0</v>
      </c>
      <c r="K138" s="2">
        <v>0</v>
      </c>
      <c r="L138" s="2">
        <f t="shared" si="32"/>
        <v>0</v>
      </c>
      <c r="M138" s="16">
        <v>2</v>
      </c>
      <c r="N138">
        <v>2</v>
      </c>
      <c r="O138" s="2">
        <f t="shared" si="33"/>
        <v>0</v>
      </c>
      <c r="P138" s="16">
        <v>2</v>
      </c>
      <c r="Q138" s="2">
        <v>2</v>
      </c>
      <c r="R138" s="2">
        <f t="shared" si="34"/>
        <v>0</v>
      </c>
      <c r="S138" s="2">
        <v>1</v>
      </c>
      <c r="T138" s="2">
        <v>1</v>
      </c>
      <c r="U138">
        <f t="shared" si="35"/>
        <v>0</v>
      </c>
      <c r="V138" s="2">
        <v>1</v>
      </c>
      <c r="W138" s="2">
        <v>1</v>
      </c>
      <c r="X138" s="2">
        <f t="shared" si="36"/>
        <v>0</v>
      </c>
      <c r="Y138" s="16">
        <v>0</v>
      </c>
      <c r="Z138" s="2">
        <v>0</v>
      </c>
      <c r="AA138" s="11">
        <f t="shared" si="37"/>
        <v>0</v>
      </c>
      <c r="AB138" s="2">
        <v>3</v>
      </c>
      <c r="AC138" s="2">
        <v>3</v>
      </c>
      <c r="AD138">
        <f t="shared" si="38"/>
        <v>0</v>
      </c>
      <c r="AE138" s="2">
        <v>0</v>
      </c>
      <c r="AF138" s="2">
        <v>0</v>
      </c>
      <c r="AG138" s="2">
        <f t="shared" si="39"/>
        <v>0</v>
      </c>
      <c r="AH138" s="2">
        <v>1</v>
      </c>
      <c r="AI138" s="2">
        <v>1</v>
      </c>
      <c r="AJ138">
        <f t="shared" si="40"/>
        <v>0</v>
      </c>
      <c r="AK138" s="2">
        <v>2</v>
      </c>
      <c r="AL138" s="2">
        <v>2</v>
      </c>
      <c r="AM138">
        <f t="shared" si="41"/>
        <v>0</v>
      </c>
      <c r="AN138" s="16">
        <v>0</v>
      </c>
      <c r="AO138" s="2">
        <v>0</v>
      </c>
      <c r="AP138">
        <f t="shared" si="42"/>
        <v>0</v>
      </c>
      <c r="AQ138" s="2">
        <v>1</v>
      </c>
      <c r="AR138" s="2">
        <v>1</v>
      </c>
      <c r="AS138" s="2">
        <f t="shared" si="43"/>
        <v>0</v>
      </c>
      <c r="AT138" s="2">
        <v>2</v>
      </c>
      <c r="AU138" s="2">
        <v>2</v>
      </c>
      <c r="AV138">
        <f t="shared" si="44"/>
        <v>0</v>
      </c>
      <c r="AW138" s="2">
        <v>2</v>
      </c>
      <c r="AX138" s="2">
        <v>2</v>
      </c>
      <c r="AY138" s="2">
        <f t="shared" si="45"/>
        <v>0</v>
      </c>
      <c r="AZ138" s="2">
        <v>3</v>
      </c>
      <c r="BA138" s="2">
        <v>3</v>
      </c>
      <c r="BB138" s="14">
        <f t="shared" si="46"/>
        <v>0</v>
      </c>
      <c r="BC138" s="2">
        <v>3</v>
      </c>
      <c r="BD138" s="2">
        <v>3</v>
      </c>
      <c r="BE138" s="2">
        <f t="shared" si="47"/>
        <v>0</v>
      </c>
    </row>
    <row r="139" spans="1:57" x14ac:dyDescent="0.25">
      <c r="A139">
        <v>152</v>
      </c>
      <c r="B139" t="s">
        <v>13</v>
      </c>
      <c r="C139">
        <v>-0.04</v>
      </c>
      <c r="D139" s="2">
        <v>60</v>
      </c>
      <c r="E139" t="s">
        <v>24</v>
      </c>
      <c r="F139" t="s">
        <v>31</v>
      </c>
      <c r="G139" t="s">
        <v>158</v>
      </c>
      <c r="H139">
        <v>0</v>
      </c>
      <c r="I139" s="21">
        <v>0.25</v>
      </c>
      <c r="J139" s="16">
        <v>0</v>
      </c>
      <c r="K139" s="2">
        <v>0</v>
      </c>
      <c r="L139" s="2">
        <f t="shared" si="32"/>
        <v>0</v>
      </c>
      <c r="M139" s="16">
        <v>0</v>
      </c>
      <c r="N139">
        <v>0</v>
      </c>
      <c r="O139" s="2">
        <f t="shared" si="33"/>
        <v>0</v>
      </c>
      <c r="P139" s="16">
        <v>0</v>
      </c>
      <c r="Q139">
        <v>0</v>
      </c>
      <c r="R139" s="2">
        <f t="shared" si="34"/>
        <v>0</v>
      </c>
      <c r="S139" s="2">
        <v>2</v>
      </c>
      <c r="T139" s="2">
        <v>2</v>
      </c>
      <c r="U139">
        <f t="shared" si="35"/>
        <v>0</v>
      </c>
      <c r="V139" s="2">
        <v>4</v>
      </c>
      <c r="W139" s="2">
        <v>4</v>
      </c>
      <c r="X139" s="2">
        <f t="shared" si="36"/>
        <v>0</v>
      </c>
      <c r="Y139" s="16">
        <v>2</v>
      </c>
      <c r="Z139" s="2">
        <v>2</v>
      </c>
      <c r="AA139" s="11">
        <f t="shared" si="37"/>
        <v>0</v>
      </c>
      <c r="AB139" s="2">
        <v>4</v>
      </c>
      <c r="AC139" s="2">
        <v>4</v>
      </c>
      <c r="AD139">
        <f t="shared" si="38"/>
        <v>0</v>
      </c>
      <c r="AE139" s="2">
        <v>2</v>
      </c>
      <c r="AF139" s="2">
        <v>2</v>
      </c>
      <c r="AG139" s="2">
        <f t="shared" si="39"/>
        <v>0</v>
      </c>
      <c r="AH139" s="2">
        <v>3</v>
      </c>
      <c r="AI139" s="2">
        <v>3</v>
      </c>
      <c r="AJ139">
        <f t="shared" si="40"/>
        <v>0</v>
      </c>
      <c r="AK139" s="2">
        <v>1</v>
      </c>
      <c r="AL139" s="2">
        <v>1</v>
      </c>
      <c r="AM139">
        <f t="shared" si="41"/>
        <v>0</v>
      </c>
      <c r="AN139" s="16">
        <v>0</v>
      </c>
      <c r="AO139" s="2">
        <v>0</v>
      </c>
      <c r="AP139">
        <f t="shared" si="42"/>
        <v>0</v>
      </c>
      <c r="AQ139" s="2">
        <v>0</v>
      </c>
      <c r="AR139" s="2">
        <v>0</v>
      </c>
      <c r="AS139" s="2">
        <f t="shared" si="43"/>
        <v>0</v>
      </c>
      <c r="AT139" s="2">
        <v>1</v>
      </c>
      <c r="AU139" s="2">
        <v>1</v>
      </c>
      <c r="AV139">
        <f t="shared" si="44"/>
        <v>0</v>
      </c>
      <c r="AW139" s="2">
        <v>1</v>
      </c>
      <c r="AX139" s="2">
        <v>1</v>
      </c>
      <c r="AY139" s="2">
        <f t="shared" si="45"/>
        <v>0</v>
      </c>
      <c r="AZ139" s="2">
        <v>1</v>
      </c>
      <c r="BA139" s="2">
        <v>1</v>
      </c>
      <c r="BB139" s="14">
        <f t="shared" si="46"/>
        <v>0</v>
      </c>
      <c r="BC139" s="2">
        <v>2</v>
      </c>
      <c r="BD139" s="2">
        <v>2</v>
      </c>
      <c r="BE139" s="2">
        <f t="shared" si="47"/>
        <v>0</v>
      </c>
    </row>
    <row r="140" spans="1:57" x14ac:dyDescent="0.25">
      <c r="A140">
        <v>153</v>
      </c>
      <c r="B140" t="s">
        <v>156</v>
      </c>
      <c r="C140">
        <v>1.47</v>
      </c>
      <c r="D140" s="2">
        <v>10</v>
      </c>
      <c r="E140" t="s">
        <v>153</v>
      </c>
      <c r="F140" t="s">
        <v>25</v>
      </c>
      <c r="G140" t="s">
        <v>158</v>
      </c>
      <c r="H140">
        <v>0</v>
      </c>
      <c r="I140" s="21">
        <v>0.25</v>
      </c>
      <c r="J140" s="16">
        <v>0</v>
      </c>
      <c r="K140" s="2">
        <v>0</v>
      </c>
      <c r="L140" s="2">
        <f t="shared" si="32"/>
        <v>0</v>
      </c>
      <c r="M140" s="16">
        <v>0</v>
      </c>
      <c r="N140">
        <v>0</v>
      </c>
      <c r="O140" s="2">
        <f t="shared" si="33"/>
        <v>0</v>
      </c>
      <c r="P140" s="16">
        <v>0</v>
      </c>
      <c r="Q140" s="2">
        <v>0</v>
      </c>
      <c r="R140" s="2">
        <f t="shared" si="34"/>
        <v>0</v>
      </c>
      <c r="S140" s="2">
        <v>9</v>
      </c>
      <c r="T140" s="2">
        <v>7</v>
      </c>
      <c r="U140" s="25">
        <f t="shared" si="35"/>
        <v>-2</v>
      </c>
      <c r="V140" s="2">
        <v>1</v>
      </c>
      <c r="W140" s="2">
        <v>1</v>
      </c>
      <c r="X140" s="2">
        <f t="shared" si="36"/>
        <v>0</v>
      </c>
      <c r="Y140" s="16">
        <v>2</v>
      </c>
      <c r="Z140" s="2">
        <v>2</v>
      </c>
      <c r="AA140" s="11">
        <f t="shared" si="37"/>
        <v>0</v>
      </c>
      <c r="AB140" s="2">
        <v>3</v>
      </c>
      <c r="AC140" s="2">
        <v>3</v>
      </c>
      <c r="AD140">
        <f t="shared" si="38"/>
        <v>0</v>
      </c>
      <c r="AE140" s="2">
        <v>3</v>
      </c>
      <c r="AF140" s="2">
        <v>3</v>
      </c>
      <c r="AG140" s="2">
        <f t="shared" si="39"/>
        <v>0</v>
      </c>
      <c r="AH140" s="2">
        <v>4</v>
      </c>
      <c r="AI140" s="2">
        <v>4</v>
      </c>
      <c r="AJ140">
        <f t="shared" si="40"/>
        <v>0</v>
      </c>
      <c r="AK140" s="2">
        <v>3</v>
      </c>
      <c r="AL140" s="2">
        <v>3</v>
      </c>
      <c r="AM140">
        <f t="shared" si="41"/>
        <v>0</v>
      </c>
      <c r="AN140" s="16">
        <v>0</v>
      </c>
      <c r="AO140" s="2">
        <v>0</v>
      </c>
      <c r="AP140">
        <f t="shared" si="42"/>
        <v>0</v>
      </c>
      <c r="AQ140" s="2">
        <v>0</v>
      </c>
      <c r="AR140" s="2">
        <v>0</v>
      </c>
      <c r="AS140" s="2">
        <f t="shared" si="43"/>
        <v>0</v>
      </c>
      <c r="AT140" s="2">
        <v>1</v>
      </c>
      <c r="AU140" s="2">
        <v>1</v>
      </c>
      <c r="AV140">
        <f t="shared" si="44"/>
        <v>0</v>
      </c>
      <c r="AW140" s="2">
        <v>2</v>
      </c>
      <c r="AX140" s="2">
        <v>2</v>
      </c>
      <c r="AY140" s="2">
        <f t="shared" si="45"/>
        <v>0</v>
      </c>
      <c r="AZ140" s="2">
        <v>1</v>
      </c>
      <c r="BA140" s="2">
        <v>1</v>
      </c>
      <c r="BB140" s="14">
        <f t="shared" si="46"/>
        <v>0</v>
      </c>
      <c r="BC140" s="2">
        <v>1</v>
      </c>
      <c r="BD140" s="2">
        <v>1</v>
      </c>
      <c r="BE140" s="2">
        <f t="shared" si="47"/>
        <v>0</v>
      </c>
    </row>
    <row r="141" spans="1:57" x14ac:dyDescent="0.25">
      <c r="A141">
        <v>154</v>
      </c>
      <c r="B141" t="s">
        <v>7</v>
      </c>
      <c r="C141">
        <v>1.42</v>
      </c>
      <c r="D141" s="2">
        <v>4</v>
      </c>
      <c r="E141" t="s">
        <v>150</v>
      </c>
      <c r="F141" t="s">
        <v>27</v>
      </c>
      <c r="G141" t="s">
        <v>158</v>
      </c>
      <c r="H141">
        <v>0</v>
      </c>
      <c r="I141" s="21">
        <v>0</v>
      </c>
      <c r="J141" s="16">
        <v>0</v>
      </c>
      <c r="K141" s="2">
        <v>0</v>
      </c>
      <c r="L141" s="2">
        <f t="shared" si="32"/>
        <v>0</v>
      </c>
      <c r="M141" s="16">
        <v>0</v>
      </c>
      <c r="N141">
        <v>0</v>
      </c>
      <c r="O141" s="2">
        <f t="shared" si="33"/>
        <v>0</v>
      </c>
      <c r="P141" s="16">
        <v>0</v>
      </c>
      <c r="Q141" s="2">
        <v>0</v>
      </c>
      <c r="R141" s="2">
        <f t="shared" si="34"/>
        <v>0</v>
      </c>
      <c r="S141" s="2">
        <v>1</v>
      </c>
      <c r="T141" s="2">
        <v>1</v>
      </c>
      <c r="U141">
        <f t="shared" si="35"/>
        <v>0</v>
      </c>
      <c r="V141" s="2">
        <v>1</v>
      </c>
      <c r="W141" s="2">
        <v>1</v>
      </c>
      <c r="X141" s="2">
        <f t="shared" si="36"/>
        <v>0</v>
      </c>
      <c r="Y141" s="16">
        <v>0</v>
      </c>
      <c r="Z141" s="2">
        <v>0</v>
      </c>
      <c r="AA141" s="11">
        <f t="shared" si="37"/>
        <v>0</v>
      </c>
      <c r="AB141" s="2">
        <v>2</v>
      </c>
      <c r="AC141" s="2">
        <v>2</v>
      </c>
      <c r="AD141">
        <f t="shared" si="38"/>
        <v>0</v>
      </c>
      <c r="AE141" s="2">
        <v>2</v>
      </c>
      <c r="AF141" s="2">
        <v>2</v>
      </c>
      <c r="AG141" s="2">
        <f t="shared" si="39"/>
        <v>0</v>
      </c>
      <c r="AH141" s="2">
        <v>4</v>
      </c>
      <c r="AI141" s="2">
        <v>4</v>
      </c>
      <c r="AJ141">
        <f t="shared" si="40"/>
        <v>0</v>
      </c>
      <c r="AK141" s="2">
        <v>3</v>
      </c>
      <c r="AL141" s="2">
        <v>3</v>
      </c>
      <c r="AM141">
        <f t="shared" si="41"/>
        <v>0</v>
      </c>
      <c r="AN141" s="16">
        <v>0</v>
      </c>
      <c r="AO141" s="2">
        <v>0</v>
      </c>
      <c r="AP141">
        <f t="shared" si="42"/>
        <v>0</v>
      </c>
      <c r="AQ141" s="2">
        <v>0</v>
      </c>
      <c r="AR141" s="2">
        <v>0</v>
      </c>
      <c r="AS141" s="2">
        <f t="shared" si="43"/>
        <v>0</v>
      </c>
      <c r="AT141" s="2">
        <v>1</v>
      </c>
      <c r="AU141" s="2">
        <v>1</v>
      </c>
      <c r="AV141">
        <f t="shared" si="44"/>
        <v>0</v>
      </c>
      <c r="AW141" s="2">
        <v>1</v>
      </c>
      <c r="AX141" s="2">
        <v>1</v>
      </c>
      <c r="AY141" s="2">
        <f t="shared" si="45"/>
        <v>0</v>
      </c>
      <c r="AZ141" s="2">
        <v>0</v>
      </c>
      <c r="BA141" s="2">
        <v>0</v>
      </c>
      <c r="BB141" s="14">
        <f t="shared" si="46"/>
        <v>0</v>
      </c>
      <c r="BC141" s="2">
        <v>0</v>
      </c>
      <c r="BD141" s="2">
        <v>0</v>
      </c>
      <c r="BE141" s="2">
        <f t="shared" si="47"/>
        <v>0</v>
      </c>
    </row>
    <row r="142" spans="1:57" x14ac:dyDescent="0.25">
      <c r="A142">
        <v>155</v>
      </c>
      <c r="B142" t="s">
        <v>13</v>
      </c>
      <c r="C142">
        <v>-0.04</v>
      </c>
      <c r="D142" s="2">
        <v>93</v>
      </c>
      <c r="E142" t="s">
        <v>34</v>
      </c>
      <c r="F142" t="s">
        <v>31</v>
      </c>
      <c r="G142" t="s">
        <v>157</v>
      </c>
      <c r="H142">
        <v>0</v>
      </c>
      <c r="I142" s="21">
        <v>0</v>
      </c>
      <c r="J142" s="2">
        <v>0</v>
      </c>
      <c r="K142" s="2">
        <v>0</v>
      </c>
      <c r="L142">
        <f t="shared" si="32"/>
        <v>0</v>
      </c>
      <c r="M142" s="2">
        <v>1</v>
      </c>
      <c r="N142">
        <v>1</v>
      </c>
      <c r="O142">
        <f t="shared" si="33"/>
        <v>0</v>
      </c>
      <c r="P142" s="2">
        <v>1</v>
      </c>
      <c r="Q142">
        <v>1</v>
      </c>
      <c r="R142">
        <f t="shared" si="34"/>
        <v>0</v>
      </c>
      <c r="S142" s="2">
        <v>4</v>
      </c>
      <c r="T142" s="2">
        <v>4</v>
      </c>
      <c r="U142">
        <f t="shared" si="35"/>
        <v>0</v>
      </c>
      <c r="V142" s="2"/>
      <c r="W142" s="2"/>
      <c r="X142" s="2"/>
      <c r="Y142" s="2">
        <v>0</v>
      </c>
      <c r="Z142" s="2">
        <v>0</v>
      </c>
      <c r="AA142" s="11">
        <f t="shared" si="37"/>
        <v>0</v>
      </c>
      <c r="AB142" s="2">
        <v>2</v>
      </c>
      <c r="AC142" s="2">
        <v>2</v>
      </c>
      <c r="AD142">
        <f t="shared" si="38"/>
        <v>0</v>
      </c>
      <c r="AE142" s="2">
        <v>0</v>
      </c>
      <c r="AF142" s="2">
        <v>0</v>
      </c>
      <c r="AG142" s="2">
        <f t="shared" si="39"/>
        <v>0</v>
      </c>
      <c r="AH142" s="2">
        <v>2</v>
      </c>
      <c r="AI142" s="2">
        <v>2</v>
      </c>
      <c r="AJ142">
        <f t="shared" si="40"/>
        <v>0</v>
      </c>
      <c r="AK142" s="2">
        <v>1</v>
      </c>
      <c r="AL142" s="2">
        <v>1</v>
      </c>
      <c r="AM142">
        <f t="shared" si="41"/>
        <v>0</v>
      </c>
      <c r="AN142" s="2">
        <v>0</v>
      </c>
      <c r="AO142" s="2">
        <v>0</v>
      </c>
      <c r="AP142">
        <f t="shared" si="42"/>
        <v>0</v>
      </c>
      <c r="AQ142" s="2">
        <v>0</v>
      </c>
      <c r="AR142" s="2">
        <v>0</v>
      </c>
      <c r="AS142" s="2">
        <f t="shared" si="43"/>
        <v>0</v>
      </c>
      <c r="AT142" s="2">
        <v>1</v>
      </c>
      <c r="AU142" s="2">
        <v>1</v>
      </c>
      <c r="AV142">
        <f t="shared" si="44"/>
        <v>0</v>
      </c>
      <c r="AW142" s="2">
        <v>0</v>
      </c>
      <c r="AX142" s="2">
        <v>0</v>
      </c>
      <c r="AY142" s="2">
        <f t="shared" si="45"/>
        <v>0</v>
      </c>
      <c r="AZ142" s="2">
        <v>0</v>
      </c>
      <c r="BA142" s="2">
        <v>0</v>
      </c>
      <c r="BB142" s="2">
        <f t="shared" ref="BB142" si="48">AZ142-AY142</f>
        <v>0</v>
      </c>
      <c r="BC142" s="2">
        <v>1</v>
      </c>
      <c r="BD142" s="2">
        <v>1</v>
      </c>
      <c r="BE142" s="2">
        <f t="shared" si="47"/>
        <v>0</v>
      </c>
    </row>
    <row r="143" spans="1:57" x14ac:dyDescent="0.25">
      <c r="A143">
        <v>158</v>
      </c>
      <c r="B143" t="s">
        <v>13</v>
      </c>
      <c r="C143">
        <v>-0.04</v>
      </c>
      <c r="D143" s="2">
        <v>16</v>
      </c>
      <c r="E143" t="s">
        <v>34</v>
      </c>
      <c r="F143" t="s">
        <v>31</v>
      </c>
      <c r="G143" t="s">
        <v>158</v>
      </c>
      <c r="H143">
        <v>0</v>
      </c>
      <c r="I143" s="21">
        <v>0.5</v>
      </c>
      <c r="J143" s="16">
        <v>0</v>
      </c>
      <c r="K143" s="2">
        <v>0</v>
      </c>
      <c r="L143" s="2">
        <f t="shared" si="32"/>
        <v>0</v>
      </c>
      <c r="M143" s="16">
        <v>2</v>
      </c>
      <c r="N143">
        <v>2</v>
      </c>
      <c r="O143" s="2">
        <f t="shared" si="33"/>
        <v>0</v>
      </c>
      <c r="P143" s="16">
        <v>2</v>
      </c>
      <c r="Q143" s="2">
        <v>2</v>
      </c>
      <c r="R143" s="2">
        <f t="shared" si="34"/>
        <v>0</v>
      </c>
      <c r="S143" s="2">
        <v>3</v>
      </c>
      <c r="T143" s="2">
        <v>4</v>
      </c>
      <c r="U143" s="25">
        <f t="shared" si="35"/>
        <v>1</v>
      </c>
      <c r="V143" s="2">
        <v>1</v>
      </c>
      <c r="W143" s="2">
        <v>1</v>
      </c>
      <c r="X143" s="2">
        <f t="shared" si="36"/>
        <v>0</v>
      </c>
      <c r="Y143" s="16">
        <v>1</v>
      </c>
      <c r="Z143" s="2">
        <v>1</v>
      </c>
      <c r="AA143" s="11">
        <f t="shared" si="37"/>
        <v>0</v>
      </c>
      <c r="AB143" s="2">
        <v>2</v>
      </c>
      <c r="AC143" s="2">
        <v>3</v>
      </c>
      <c r="AD143" s="25">
        <f t="shared" si="38"/>
        <v>1</v>
      </c>
      <c r="AE143" s="2">
        <v>2</v>
      </c>
      <c r="AF143" s="2">
        <v>2</v>
      </c>
      <c r="AG143" s="2">
        <f t="shared" si="39"/>
        <v>0</v>
      </c>
      <c r="AH143" s="2">
        <v>2</v>
      </c>
      <c r="AI143" s="2">
        <v>2</v>
      </c>
      <c r="AJ143">
        <f t="shared" si="40"/>
        <v>0</v>
      </c>
      <c r="AK143" s="2">
        <v>0</v>
      </c>
      <c r="AL143" s="2">
        <v>1</v>
      </c>
      <c r="AM143" s="25">
        <f t="shared" si="41"/>
        <v>1</v>
      </c>
      <c r="AN143" s="16">
        <v>2</v>
      </c>
      <c r="AO143" s="2">
        <v>2</v>
      </c>
      <c r="AP143">
        <f t="shared" si="42"/>
        <v>0</v>
      </c>
      <c r="AQ143" s="2">
        <v>2</v>
      </c>
      <c r="AR143" s="2">
        <v>2</v>
      </c>
      <c r="AS143" s="2">
        <f t="shared" si="43"/>
        <v>0</v>
      </c>
      <c r="AT143" s="2">
        <v>2</v>
      </c>
      <c r="AU143" s="2">
        <v>2</v>
      </c>
      <c r="AV143">
        <f t="shared" si="44"/>
        <v>0</v>
      </c>
      <c r="AW143" s="2">
        <v>2</v>
      </c>
      <c r="AX143" s="2">
        <v>2</v>
      </c>
      <c r="AY143" s="2">
        <f t="shared" si="45"/>
        <v>0</v>
      </c>
      <c r="AZ143" s="2">
        <v>0</v>
      </c>
      <c r="BA143" s="2">
        <v>1</v>
      </c>
      <c r="BB143" s="27">
        <f t="shared" si="46"/>
        <v>1</v>
      </c>
      <c r="BC143" s="2">
        <v>2</v>
      </c>
      <c r="BD143" s="2">
        <v>2</v>
      </c>
      <c r="BE143" s="2">
        <f t="shared" si="47"/>
        <v>0</v>
      </c>
    </row>
    <row r="144" spans="1:57" x14ac:dyDescent="0.25">
      <c r="A144">
        <v>159</v>
      </c>
      <c r="B144" t="s">
        <v>13</v>
      </c>
      <c r="C144">
        <v>-0.04</v>
      </c>
      <c r="D144" s="2">
        <v>93</v>
      </c>
      <c r="E144" t="s">
        <v>34</v>
      </c>
      <c r="F144" t="s">
        <v>25</v>
      </c>
      <c r="G144" t="s">
        <v>157</v>
      </c>
      <c r="H144">
        <v>0</v>
      </c>
      <c r="I144" s="21">
        <v>0.25</v>
      </c>
      <c r="J144" s="16">
        <v>0</v>
      </c>
      <c r="K144" s="2">
        <v>0</v>
      </c>
      <c r="L144" s="2">
        <f t="shared" si="32"/>
        <v>0</v>
      </c>
      <c r="M144" s="16">
        <v>2</v>
      </c>
      <c r="N144">
        <v>2</v>
      </c>
      <c r="O144" s="2">
        <f t="shared" si="33"/>
        <v>0</v>
      </c>
      <c r="P144" s="16">
        <v>2</v>
      </c>
      <c r="Q144" s="2">
        <v>2</v>
      </c>
      <c r="R144" s="2">
        <f t="shared" si="34"/>
        <v>0</v>
      </c>
      <c r="S144" s="2">
        <v>1</v>
      </c>
      <c r="T144" s="2">
        <v>1</v>
      </c>
      <c r="U144">
        <f t="shared" si="35"/>
        <v>0</v>
      </c>
      <c r="V144" s="2">
        <v>4</v>
      </c>
      <c r="W144" s="2">
        <v>3</v>
      </c>
      <c r="X144" s="24">
        <f t="shared" si="36"/>
        <v>-1</v>
      </c>
      <c r="Y144" s="16">
        <v>3</v>
      </c>
      <c r="Z144" s="2">
        <v>3</v>
      </c>
      <c r="AA144" s="11">
        <f t="shared" si="37"/>
        <v>0</v>
      </c>
      <c r="AB144" s="2">
        <v>4</v>
      </c>
      <c r="AC144" s="2">
        <v>3</v>
      </c>
      <c r="AD144" s="25">
        <f t="shared" si="38"/>
        <v>-1</v>
      </c>
      <c r="AE144" s="2">
        <v>0</v>
      </c>
      <c r="AF144" s="2">
        <v>0</v>
      </c>
      <c r="AG144" s="2">
        <f t="shared" si="39"/>
        <v>0</v>
      </c>
      <c r="AH144" s="2">
        <v>3</v>
      </c>
      <c r="AI144" s="2">
        <v>3</v>
      </c>
      <c r="AJ144">
        <f t="shared" si="40"/>
        <v>0</v>
      </c>
      <c r="AK144" s="2">
        <v>2</v>
      </c>
      <c r="AL144" s="2">
        <v>2</v>
      </c>
      <c r="AM144">
        <f t="shared" si="41"/>
        <v>0</v>
      </c>
      <c r="AN144" s="16">
        <v>0</v>
      </c>
      <c r="AO144" s="2">
        <v>0</v>
      </c>
      <c r="AP144">
        <f t="shared" si="42"/>
        <v>0</v>
      </c>
      <c r="AQ144" s="2">
        <v>1</v>
      </c>
      <c r="AR144" s="2">
        <v>1</v>
      </c>
      <c r="AS144" s="2">
        <f t="shared" si="43"/>
        <v>0</v>
      </c>
      <c r="AT144" s="2">
        <v>2</v>
      </c>
      <c r="AU144" s="2">
        <v>2</v>
      </c>
      <c r="AV144">
        <f t="shared" si="44"/>
        <v>0</v>
      </c>
      <c r="AW144" s="2">
        <v>2</v>
      </c>
      <c r="AX144" s="2">
        <v>2</v>
      </c>
      <c r="AY144" s="2">
        <f t="shared" si="45"/>
        <v>0</v>
      </c>
      <c r="AZ144" s="2">
        <v>1</v>
      </c>
      <c r="BA144" s="2">
        <v>2</v>
      </c>
      <c r="BB144" s="27">
        <f t="shared" si="46"/>
        <v>1</v>
      </c>
      <c r="BC144" s="2">
        <v>3</v>
      </c>
      <c r="BD144" s="2">
        <v>3</v>
      </c>
      <c r="BE144" s="2">
        <f t="shared" si="47"/>
        <v>0</v>
      </c>
    </row>
    <row r="145" spans="1:57" x14ac:dyDescent="0.25">
      <c r="A145">
        <v>160</v>
      </c>
      <c r="B145" t="s">
        <v>13</v>
      </c>
      <c r="C145">
        <v>-0.04</v>
      </c>
      <c r="D145" s="2">
        <v>92</v>
      </c>
      <c r="E145" t="s">
        <v>34</v>
      </c>
      <c r="F145" t="s">
        <v>28</v>
      </c>
      <c r="G145" t="s">
        <v>157</v>
      </c>
      <c r="H145">
        <v>0</v>
      </c>
      <c r="I145" s="21">
        <v>0.5</v>
      </c>
      <c r="J145" s="16">
        <v>0</v>
      </c>
      <c r="K145" s="2">
        <v>0</v>
      </c>
      <c r="L145" s="2">
        <f t="shared" si="32"/>
        <v>0</v>
      </c>
      <c r="M145" s="16">
        <v>1</v>
      </c>
      <c r="N145">
        <v>1</v>
      </c>
      <c r="O145" s="2">
        <f t="shared" si="33"/>
        <v>0</v>
      </c>
      <c r="P145" s="16">
        <v>1</v>
      </c>
      <c r="Q145" s="2">
        <v>1</v>
      </c>
      <c r="R145" s="2">
        <f t="shared" si="34"/>
        <v>0</v>
      </c>
      <c r="S145" s="2">
        <v>3</v>
      </c>
      <c r="T145" s="2">
        <v>3</v>
      </c>
      <c r="U145">
        <f t="shared" si="35"/>
        <v>0</v>
      </c>
      <c r="V145" s="2">
        <v>1</v>
      </c>
      <c r="W145" s="2">
        <v>1</v>
      </c>
      <c r="X145" s="2">
        <f t="shared" si="36"/>
        <v>0</v>
      </c>
      <c r="Y145" s="16">
        <v>0</v>
      </c>
      <c r="Z145" s="2">
        <v>0</v>
      </c>
      <c r="AA145" s="11">
        <f t="shared" si="37"/>
        <v>0</v>
      </c>
      <c r="AB145" s="2">
        <v>2</v>
      </c>
      <c r="AC145" s="2">
        <v>2</v>
      </c>
      <c r="AD145">
        <f t="shared" si="38"/>
        <v>0</v>
      </c>
      <c r="AE145" s="2">
        <v>2</v>
      </c>
      <c r="AF145" s="2">
        <v>2</v>
      </c>
      <c r="AG145" s="2">
        <f t="shared" si="39"/>
        <v>0</v>
      </c>
      <c r="AH145" s="2">
        <v>4</v>
      </c>
      <c r="AI145" s="2">
        <v>4</v>
      </c>
      <c r="AJ145">
        <f t="shared" si="40"/>
        <v>0</v>
      </c>
      <c r="AK145" s="2">
        <v>1</v>
      </c>
      <c r="AL145" s="2">
        <v>1</v>
      </c>
      <c r="AM145">
        <f t="shared" si="41"/>
        <v>0</v>
      </c>
      <c r="AN145" s="16">
        <v>1</v>
      </c>
      <c r="AO145" s="2">
        <v>1</v>
      </c>
      <c r="AP145">
        <f t="shared" si="42"/>
        <v>0</v>
      </c>
      <c r="AQ145" s="2">
        <v>0</v>
      </c>
      <c r="AR145" s="2">
        <v>0</v>
      </c>
      <c r="AS145" s="2">
        <f t="shared" si="43"/>
        <v>0</v>
      </c>
      <c r="AT145" s="2">
        <v>1</v>
      </c>
      <c r="AU145" s="2">
        <v>1</v>
      </c>
      <c r="AV145">
        <f t="shared" si="44"/>
        <v>0</v>
      </c>
      <c r="AW145" s="2">
        <v>1</v>
      </c>
      <c r="AX145" s="2">
        <v>1</v>
      </c>
      <c r="AY145" s="2">
        <f t="shared" si="45"/>
        <v>0</v>
      </c>
      <c r="AZ145" s="2">
        <v>0</v>
      </c>
      <c r="BA145" s="2">
        <v>0</v>
      </c>
      <c r="BB145" s="14">
        <f t="shared" si="46"/>
        <v>0</v>
      </c>
      <c r="BC145" s="2">
        <v>2</v>
      </c>
      <c r="BD145" s="2">
        <v>2</v>
      </c>
      <c r="BE145" s="2">
        <f t="shared" si="47"/>
        <v>0</v>
      </c>
    </row>
    <row r="146" spans="1:57" x14ac:dyDescent="0.25">
      <c r="A146">
        <v>161</v>
      </c>
      <c r="B146" t="s">
        <v>13</v>
      </c>
      <c r="C146">
        <v>-0.04</v>
      </c>
      <c r="D146" s="2">
        <v>100</v>
      </c>
      <c r="E146" t="s">
        <v>150</v>
      </c>
      <c r="F146" t="s">
        <v>31</v>
      </c>
      <c r="G146" t="s">
        <v>158</v>
      </c>
      <c r="H146">
        <v>0</v>
      </c>
      <c r="I146" s="21">
        <v>1</v>
      </c>
      <c r="J146" s="16">
        <v>0</v>
      </c>
      <c r="K146" s="2">
        <v>0</v>
      </c>
      <c r="L146" s="2">
        <f t="shared" si="32"/>
        <v>0</v>
      </c>
      <c r="M146" s="16">
        <v>0</v>
      </c>
      <c r="N146">
        <v>0</v>
      </c>
      <c r="O146" s="2">
        <f t="shared" si="33"/>
        <v>0</v>
      </c>
      <c r="P146" s="16">
        <v>1</v>
      </c>
      <c r="Q146" s="2">
        <v>1</v>
      </c>
      <c r="R146" s="2">
        <f t="shared" si="34"/>
        <v>0</v>
      </c>
      <c r="S146" s="2">
        <v>1</v>
      </c>
      <c r="T146" s="2">
        <v>1</v>
      </c>
      <c r="U146">
        <f t="shared" si="35"/>
        <v>0</v>
      </c>
      <c r="V146" s="2">
        <v>3</v>
      </c>
      <c r="W146" s="2">
        <v>3</v>
      </c>
      <c r="X146" s="2">
        <f t="shared" si="36"/>
        <v>0</v>
      </c>
      <c r="Y146" s="16">
        <v>0</v>
      </c>
      <c r="Z146" s="2">
        <v>0</v>
      </c>
      <c r="AA146" s="11">
        <f t="shared" si="37"/>
        <v>0</v>
      </c>
      <c r="AB146" s="2">
        <v>4</v>
      </c>
      <c r="AC146" s="2">
        <v>4</v>
      </c>
      <c r="AD146">
        <f t="shared" si="38"/>
        <v>0</v>
      </c>
      <c r="AE146" s="2">
        <v>3</v>
      </c>
      <c r="AF146" s="2">
        <v>3</v>
      </c>
      <c r="AG146" s="2">
        <f t="shared" si="39"/>
        <v>0</v>
      </c>
      <c r="AH146" s="2">
        <v>2</v>
      </c>
      <c r="AI146" s="2">
        <v>2</v>
      </c>
      <c r="AJ146">
        <f t="shared" si="40"/>
        <v>0</v>
      </c>
      <c r="AK146" s="2">
        <v>3</v>
      </c>
      <c r="AL146" s="2">
        <v>3</v>
      </c>
      <c r="AM146">
        <f t="shared" si="41"/>
        <v>0</v>
      </c>
      <c r="AN146" s="16">
        <v>0</v>
      </c>
      <c r="AO146" s="2">
        <v>0</v>
      </c>
      <c r="AP146">
        <f t="shared" si="42"/>
        <v>0</v>
      </c>
      <c r="AQ146" s="2">
        <v>0</v>
      </c>
      <c r="AR146" s="2">
        <v>0</v>
      </c>
      <c r="AS146" s="2">
        <f t="shared" si="43"/>
        <v>0</v>
      </c>
      <c r="AT146" s="2">
        <v>1</v>
      </c>
      <c r="AU146" s="2">
        <v>1</v>
      </c>
      <c r="AV146">
        <f t="shared" si="44"/>
        <v>0</v>
      </c>
      <c r="AW146" s="2">
        <v>2</v>
      </c>
      <c r="AX146" s="2">
        <v>2</v>
      </c>
      <c r="AY146" s="2">
        <f t="shared" si="45"/>
        <v>0</v>
      </c>
      <c r="AZ146" s="2">
        <v>1</v>
      </c>
      <c r="BA146" s="2">
        <v>1</v>
      </c>
      <c r="BB146" s="14">
        <f t="shared" si="46"/>
        <v>0</v>
      </c>
      <c r="BC146" s="2">
        <v>3</v>
      </c>
      <c r="BD146" s="2">
        <v>3</v>
      </c>
      <c r="BE146" s="2">
        <f t="shared" si="47"/>
        <v>0</v>
      </c>
    </row>
    <row r="147" spans="1:57" x14ac:dyDescent="0.25">
      <c r="A147">
        <v>163</v>
      </c>
      <c r="B147" t="s">
        <v>7</v>
      </c>
      <c r="C147">
        <v>1.42</v>
      </c>
      <c r="D147" s="2">
        <v>60</v>
      </c>
      <c r="E147" t="s">
        <v>150</v>
      </c>
      <c r="F147" t="s">
        <v>27</v>
      </c>
      <c r="G147" t="s">
        <v>157</v>
      </c>
      <c r="H147">
        <v>0</v>
      </c>
      <c r="I147" s="21">
        <v>0.5</v>
      </c>
      <c r="J147" s="16">
        <v>0</v>
      </c>
      <c r="K147" s="2">
        <v>0</v>
      </c>
      <c r="L147" s="2">
        <f t="shared" si="32"/>
        <v>0</v>
      </c>
      <c r="M147" s="16">
        <v>2</v>
      </c>
      <c r="N147">
        <v>2</v>
      </c>
      <c r="O147" s="2">
        <f t="shared" si="33"/>
        <v>0</v>
      </c>
      <c r="P147" s="16">
        <v>1</v>
      </c>
      <c r="Q147" s="2">
        <v>1</v>
      </c>
      <c r="R147" s="2">
        <f t="shared" si="34"/>
        <v>0</v>
      </c>
      <c r="S147" s="2">
        <v>2</v>
      </c>
      <c r="T147" s="2">
        <v>2</v>
      </c>
      <c r="U147">
        <f t="shared" si="35"/>
        <v>0</v>
      </c>
      <c r="V147" s="2">
        <v>1</v>
      </c>
      <c r="W147" s="2">
        <v>1</v>
      </c>
      <c r="X147" s="2">
        <f t="shared" si="36"/>
        <v>0</v>
      </c>
      <c r="Y147" s="16">
        <v>0</v>
      </c>
      <c r="Z147" s="2">
        <v>0</v>
      </c>
      <c r="AA147" s="11">
        <f t="shared" si="37"/>
        <v>0</v>
      </c>
      <c r="AB147" s="2">
        <v>4</v>
      </c>
      <c r="AC147" s="2">
        <v>4</v>
      </c>
      <c r="AD147">
        <f t="shared" si="38"/>
        <v>0</v>
      </c>
      <c r="AE147" s="2">
        <v>3</v>
      </c>
      <c r="AF147" s="2">
        <v>3</v>
      </c>
      <c r="AG147" s="2">
        <f t="shared" si="39"/>
        <v>0</v>
      </c>
      <c r="AH147" s="2">
        <v>4</v>
      </c>
      <c r="AI147" s="2">
        <v>4</v>
      </c>
      <c r="AJ147">
        <f t="shared" si="40"/>
        <v>0</v>
      </c>
      <c r="AK147" s="2">
        <v>2</v>
      </c>
      <c r="AL147" s="2">
        <v>2</v>
      </c>
      <c r="AM147">
        <f t="shared" si="41"/>
        <v>0</v>
      </c>
      <c r="AN147" s="16">
        <v>1</v>
      </c>
      <c r="AO147" s="2">
        <v>1</v>
      </c>
      <c r="AP147">
        <f t="shared" si="42"/>
        <v>0</v>
      </c>
      <c r="AQ147" s="2">
        <v>0</v>
      </c>
      <c r="AR147" s="2">
        <v>0</v>
      </c>
      <c r="AS147" s="2">
        <f t="shared" si="43"/>
        <v>0</v>
      </c>
      <c r="AT147" s="2">
        <v>1</v>
      </c>
      <c r="AU147" s="2">
        <v>1</v>
      </c>
      <c r="AV147">
        <f t="shared" si="44"/>
        <v>0</v>
      </c>
      <c r="AW147" s="2">
        <v>0</v>
      </c>
      <c r="AX147" s="2">
        <v>0</v>
      </c>
      <c r="AY147" s="2">
        <f t="shared" si="45"/>
        <v>0</v>
      </c>
      <c r="AZ147" s="2">
        <v>1</v>
      </c>
      <c r="BA147" s="2">
        <v>1</v>
      </c>
      <c r="BB147" s="14">
        <f t="shared" si="46"/>
        <v>0</v>
      </c>
      <c r="BC147" s="2">
        <v>0</v>
      </c>
      <c r="BD147" s="2">
        <v>0</v>
      </c>
      <c r="BE147" s="2">
        <f t="shared" si="47"/>
        <v>0</v>
      </c>
    </row>
    <row r="148" spans="1:57" x14ac:dyDescent="0.25">
      <c r="A148">
        <v>164</v>
      </c>
      <c r="B148" t="s">
        <v>9</v>
      </c>
      <c r="C148">
        <v>1.61</v>
      </c>
      <c r="D148" s="2">
        <v>7</v>
      </c>
      <c r="E148" t="s">
        <v>153</v>
      </c>
      <c r="F148" t="s">
        <v>32</v>
      </c>
      <c r="G148" t="s">
        <v>158</v>
      </c>
      <c r="H148">
        <v>0</v>
      </c>
      <c r="I148" s="21">
        <v>0.5</v>
      </c>
      <c r="J148" s="16">
        <v>0</v>
      </c>
      <c r="K148" s="2">
        <v>0</v>
      </c>
      <c r="L148" s="2">
        <f t="shared" si="32"/>
        <v>0</v>
      </c>
      <c r="M148" s="16">
        <v>1</v>
      </c>
      <c r="N148">
        <v>1</v>
      </c>
      <c r="O148" s="2">
        <f t="shared" si="33"/>
        <v>0</v>
      </c>
      <c r="P148" s="16">
        <v>1</v>
      </c>
      <c r="Q148" s="2">
        <v>1</v>
      </c>
      <c r="R148" s="2">
        <f t="shared" si="34"/>
        <v>0</v>
      </c>
      <c r="S148" s="2">
        <v>2</v>
      </c>
      <c r="T148" s="2">
        <v>2</v>
      </c>
      <c r="U148">
        <f t="shared" si="35"/>
        <v>0</v>
      </c>
      <c r="V148" s="2">
        <v>1</v>
      </c>
      <c r="W148" s="2">
        <v>2</v>
      </c>
      <c r="X148" s="24">
        <f t="shared" si="36"/>
        <v>1</v>
      </c>
      <c r="Y148" s="16">
        <v>3</v>
      </c>
      <c r="Z148" s="2">
        <v>3</v>
      </c>
      <c r="AA148" s="11">
        <f t="shared" si="37"/>
        <v>0</v>
      </c>
      <c r="AB148" s="2">
        <v>5</v>
      </c>
      <c r="AC148" s="2">
        <v>5</v>
      </c>
      <c r="AD148">
        <f t="shared" si="38"/>
        <v>0</v>
      </c>
      <c r="AE148" s="2">
        <v>1</v>
      </c>
      <c r="AF148" s="2">
        <v>1</v>
      </c>
      <c r="AG148" s="2">
        <f t="shared" si="39"/>
        <v>0</v>
      </c>
      <c r="AH148" s="2">
        <v>1</v>
      </c>
      <c r="AI148" s="2">
        <v>2</v>
      </c>
      <c r="AJ148" s="25">
        <f t="shared" si="40"/>
        <v>1</v>
      </c>
      <c r="AK148" s="2">
        <v>1</v>
      </c>
      <c r="AL148" s="2">
        <v>1</v>
      </c>
      <c r="AM148">
        <f t="shared" si="41"/>
        <v>0</v>
      </c>
      <c r="AN148" s="16">
        <v>0</v>
      </c>
      <c r="AO148" s="2">
        <v>0</v>
      </c>
      <c r="AP148">
        <f t="shared" si="42"/>
        <v>0</v>
      </c>
      <c r="AQ148" s="2">
        <v>1</v>
      </c>
      <c r="AR148" s="2">
        <v>1</v>
      </c>
      <c r="AS148" s="2">
        <f t="shared" si="43"/>
        <v>0</v>
      </c>
      <c r="AT148" s="2">
        <v>1</v>
      </c>
      <c r="AU148" s="2">
        <v>1</v>
      </c>
      <c r="AV148">
        <f t="shared" si="44"/>
        <v>0</v>
      </c>
      <c r="AW148" s="2">
        <v>2</v>
      </c>
      <c r="AX148" s="2">
        <v>2</v>
      </c>
      <c r="AY148" s="2">
        <f t="shared" si="45"/>
        <v>0</v>
      </c>
      <c r="AZ148" s="2">
        <v>3</v>
      </c>
      <c r="BA148" s="2">
        <v>1</v>
      </c>
      <c r="BB148" s="27">
        <f t="shared" si="46"/>
        <v>-2</v>
      </c>
      <c r="BC148" s="2">
        <v>3</v>
      </c>
      <c r="BD148" s="2">
        <v>3</v>
      </c>
      <c r="BE148" s="2">
        <f t="shared" si="47"/>
        <v>0</v>
      </c>
    </row>
    <row r="149" spans="1:57" x14ac:dyDescent="0.25">
      <c r="A149">
        <v>165</v>
      </c>
      <c r="B149" t="s">
        <v>7</v>
      </c>
      <c r="C149">
        <v>1.42</v>
      </c>
      <c r="D149" s="2">
        <v>4</v>
      </c>
      <c r="E149" t="s">
        <v>150</v>
      </c>
      <c r="F149" t="s">
        <v>27</v>
      </c>
      <c r="G149" t="s">
        <v>158</v>
      </c>
      <c r="H149">
        <v>0</v>
      </c>
      <c r="I149" s="21">
        <v>1</v>
      </c>
      <c r="J149" s="16">
        <v>0</v>
      </c>
      <c r="K149" s="2">
        <v>0</v>
      </c>
      <c r="L149" s="2">
        <f t="shared" si="32"/>
        <v>0</v>
      </c>
      <c r="M149" s="16">
        <v>0</v>
      </c>
      <c r="N149">
        <v>0</v>
      </c>
      <c r="O149" s="2">
        <f t="shared" si="33"/>
        <v>0</v>
      </c>
      <c r="P149" s="16">
        <v>0</v>
      </c>
      <c r="Q149">
        <v>0</v>
      </c>
      <c r="R149" s="2">
        <f t="shared" si="34"/>
        <v>0</v>
      </c>
      <c r="S149" s="2">
        <v>1</v>
      </c>
      <c r="T149" s="2">
        <v>1</v>
      </c>
      <c r="U149">
        <f t="shared" si="35"/>
        <v>0</v>
      </c>
      <c r="V149" s="2">
        <v>1</v>
      </c>
      <c r="W149" s="2">
        <v>1</v>
      </c>
      <c r="X149" s="2">
        <f t="shared" si="36"/>
        <v>0</v>
      </c>
      <c r="Y149" s="16">
        <v>0</v>
      </c>
      <c r="Z149" s="2">
        <v>0</v>
      </c>
      <c r="AA149" s="11">
        <f t="shared" si="37"/>
        <v>0</v>
      </c>
      <c r="AB149" s="2">
        <v>2</v>
      </c>
      <c r="AC149" s="2">
        <v>2</v>
      </c>
      <c r="AD149">
        <f t="shared" si="38"/>
        <v>0</v>
      </c>
      <c r="AE149" s="2">
        <v>2</v>
      </c>
      <c r="AF149" s="2">
        <v>2</v>
      </c>
      <c r="AG149" s="2">
        <f t="shared" si="39"/>
        <v>0</v>
      </c>
      <c r="AH149" s="2">
        <v>4</v>
      </c>
      <c r="AI149" s="2">
        <v>4</v>
      </c>
      <c r="AJ149">
        <f t="shared" si="40"/>
        <v>0</v>
      </c>
      <c r="AK149" s="2">
        <v>3</v>
      </c>
      <c r="AL149" s="2">
        <v>3</v>
      </c>
      <c r="AM149">
        <f t="shared" si="41"/>
        <v>0</v>
      </c>
      <c r="AN149" s="16">
        <v>0</v>
      </c>
      <c r="AO149" s="2">
        <v>0</v>
      </c>
      <c r="AP149">
        <f t="shared" si="42"/>
        <v>0</v>
      </c>
      <c r="AQ149" s="2">
        <v>0</v>
      </c>
      <c r="AR149" s="2">
        <v>0</v>
      </c>
      <c r="AS149" s="2">
        <f t="shared" si="43"/>
        <v>0</v>
      </c>
      <c r="AT149" s="2">
        <v>1</v>
      </c>
      <c r="AU149" s="2">
        <v>1</v>
      </c>
      <c r="AV149">
        <f t="shared" si="44"/>
        <v>0</v>
      </c>
      <c r="AW149" s="2">
        <v>1</v>
      </c>
      <c r="AX149" s="2">
        <v>1</v>
      </c>
      <c r="AY149" s="2">
        <f t="shared" si="45"/>
        <v>0</v>
      </c>
      <c r="AZ149" s="2">
        <v>1</v>
      </c>
      <c r="BA149" s="2">
        <v>1</v>
      </c>
      <c r="BB149" s="14">
        <f t="shared" si="46"/>
        <v>0</v>
      </c>
      <c r="BC149" s="2">
        <v>2</v>
      </c>
      <c r="BD149" s="2">
        <v>2</v>
      </c>
      <c r="BE149" s="2">
        <f t="shared" si="47"/>
        <v>0</v>
      </c>
    </row>
    <row r="150" spans="1:57" x14ac:dyDescent="0.25">
      <c r="A150">
        <v>166</v>
      </c>
      <c r="B150" t="s">
        <v>119</v>
      </c>
      <c r="C150" s="7">
        <v>1.81</v>
      </c>
      <c r="D150" s="2">
        <v>12</v>
      </c>
      <c r="E150" t="s">
        <v>33</v>
      </c>
      <c r="F150" t="s">
        <v>31</v>
      </c>
      <c r="G150" t="s">
        <v>157</v>
      </c>
      <c r="H150">
        <v>0</v>
      </c>
      <c r="I150" s="21">
        <v>0.5</v>
      </c>
      <c r="J150" s="16">
        <v>0</v>
      </c>
      <c r="K150" s="2">
        <v>0</v>
      </c>
      <c r="L150" s="2">
        <f t="shared" si="32"/>
        <v>0</v>
      </c>
      <c r="M150" s="16">
        <v>0</v>
      </c>
      <c r="N150">
        <v>0</v>
      </c>
      <c r="O150" s="2">
        <f t="shared" si="33"/>
        <v>0</v>
      </c>
      <c r="P150" s="16">
        <v>0</v>
      </c>
      <c r="Q150">
        <v>0</v>
      </c>
      <c r="R150" s="2">
        <f t="shared" si="34"/>
        <v>0</v>
      </c>
      <c r="S150" s="2">
        <v>1</v>
      </c>
      <c r="T150" s="2">
        <v>1</v>
      </c>
      <c r="U150">
        <f t="shared" si="35"/>
        <v>0</v>
      </c>
      <c r="V150" s="2">
        <v>2</v>
      </c>
      <c r="W150" s="2">
        <v>2</v>
      </c>
      <c r="X150" s="2">
        <f t="shared" si="36"/>
        <v>0</v>
      </c>
      <c r="Y150" s="16">
        <v>0</v>
      </c>
      <c r="Z150" s="2">
        <v>0</v>
      </c>
      <c r="AA150" s="11">
        <f t="shared" si="37"/>
        <v>0</v>
      </c>
      <c r="AB150" s="2">
        <v>5</v>
      </c>
      <c r="AC150" s="2">
        <v>5</v>
      </c>
      <c r="AD150">
        <f t="shared" si="38"/>
        <v>0</v>
      </c>
      <c r="AE150" s="2">
        <v>0</v>
      </c>
      <c r="AF150" s="2">
        <v>0</v>
      </c>
      <c r="AG150" s="2">
        <f t="shared" si="39"/>
        <v>0</v>
      </c>
      <c r="AH150" s="2">
        <v>4</v>
      </c>
      <c r="AI150" s="2">
        <v>4</v>
      </c>
      <c r="AJ150">
        <f t="shared" si="40"/>
        <v>0</v>
      </c>
      <c r="AK150" s="2">
        <v>2</v>
      </c>
      <c r="AL150" s="2">
        <v>2</v>
      </c>
      <c r="AM150">
        <f t="shared" si="41"/>
        <v>0</v>
      </c>
      <c r="AN150" s="16">
        <v>0</v>
      </c>
      <c r="AO150" s="2">
        <v>0</v>
      </c>
      <c r="AP150">
        <f t="shared" si="42"/>
        <v>0</v>
      </c>
      <c r="AQ150" s="2">
        <v>0</v>
      </c>
      <c r="AR150" s="2">
        <v>0</v>
      </c>
      <c r="AS150" s="2">
        <f t="shared" si="43"/>
        <v>0</v>
      </c>
      <c r="AT150" s="2">
        <v>1</v>
      </c>
      <c r="AU150" s="2">
        <v>1</v>
      </c>
      <c r="AV150">
        <f t="shared" si="44"/>
        <v>0</v>
      </c>
      <c r="AW150" s="2">
        <v>2</v>
      </c>
      <c r="AX150" s="2">
        <v>2</v>
      </c>
      <c r="AY150" s="2">
        <f t="shared" si="45"/>
        <v>0</v>
      </c>
      <c r="AZ150" s="2">
        <v>0</v>
      </c>
      <c r="BA150" s="2">
        <v>0</v>
      </c>
      <c r="BB150" s="14">
        <f t="shared" si="46"/>
        <v>0</v>
      </c>
      <c r="BC150" s="2">
        <v>2</v>
      </c>
      <c r="BD150" s="2">
        <v>2</v>
      </c>
      <c r="BE150" s="2">
        <f t="shared" si="47"/>
        <v>0</v>
      </c>
    </row>
    <row r="151" spans="1:57" x14ac:dyDescent="0.25">
      <c r="A151">
        <v>167</v>
      </c>
      <c r="B151" t="s">
        <v>13</v>
      </c>
      <c r="C151">
        <v>-0.04</v>
      </c>
      <c r="D151" s="2">
        <v>103</v>
      </c>
      <c r="E151" t="s">
        <v>34</v>
      </c>
      <c r="F151" t="s">
        <v>27</v>
      </c>
      <c r="G151" t="s">
        <v>157</v>
      </c>
      <c r="H151">
        <v>0</v>
      </c>
      <c r="I151" s="21">
        <v>0</v>
      </c>
      <c r="J151" s="16">
        <v>0</v>
      </c>
      <c r="K151" s="2">
        <v>0</v>
      </c>
      <c r="L151" s="2">
        <f t="shared" si="32"/>
        <v>0</v>
      </c>
      <c r="M151" s="16">
        <v>0</v>
      </c>
      <c r="N151">
        <v>0</v>
      </c>
      <c r="O151" s="2">
        <f t="shared" si="33"/>
        <v>0</v>
      </c>
      <c r="P151" s="16">
        <v>0</v>
      </c>
      <c r="Q151">
        <v>0</v>
      </c>
      <c r="R151" s="2">
        <f t="shared" si="34"/>
        <v>0</v>
      </c>
      <c r="S151" s="2">
        <v>1</v>
      </c>
      <c r="T151" s="2">
        <v>1</v>
      </c>
      <c r="U151">
        <f t="shared" si="35"/>
        <v>0</v>
      </c>
      <c r="V151" s="2">
        <v>1</v>
      </c>
      <c r="W151" s="2">
        <v>1</v>
      </c>
      <c r="X151" s="2">
        <f t="shared" si="36"/>
        <v>0</v>
      </c>
      <c r="Y151" s="16">
        <v>1</v>
      </c>
      <c r="Z151" s="2">
        <v>1</v>
      </c>
      <c r="AA151" s="11">
        <f t="shared" si="37"/>
        <v>0</v>
      </c>
      <c r="AB151" s="2">
        <v>1</v>
      </c>
      <c r="AC151" s="2">
        <v>1</v>
      </c>
      <c r="AD151">
        <f t="shared" si="38"/>
        <v>0</v>
      </c>
      <c r="AE151" s="2">
        <v>1</v>
      </c>
      <c r="AF151" s="2">
        <v>1</v>
      </c>
      <c r="AG151" s="2">
        <f t="shared" si="39"/>
        <v>0</v>
      </c>
      <c r="AH151" s="2">
        <v>4</v>
      </c>
      <c r="AI151" s="2">
        <v>4</v>
      </c>
      <c r="AJ151">
        <f t="shared" si="40"/>
        <v>0</v>
      </c>
      <c r="AK151" s="2">
        <v>0</v>
      </c>
      <c r="AL151" s="2">
        <v>0</v>
      </c>
      <c r="AM151">
        <f t="shared" si="41"/>
        <v>0</v>
      </c>
      <c r="AN151" s="16">
        <v>2</v>
      </c>
      <c r="AO151" s="2">
        <v>2</v>
      </c>
      <c r="AP151">
        <f t="shared" si="42"/>
        <v>0</v>
      </c>
      <c r="AQ151" s="2">
        <v>0</v>
      </c>
      <c r="AR151" s="2">
        <v>0</v>
      </c>
      <c r="AS151" s="2">
        <f t="shared" si="43"/>
        <v>0</v>
      </c>
      <c r="AT151" s="2">
        <v>2</v>
      </c>
      <c r="AU151" s="2">
        <v>2</v>
      </c>
      <c r="AV151">
        <f t="shared" si="44"/>
        <v>0</v>
      </c>
      <c r="AW151" s="2">
        <v>1</v>
      </c>
      <c r="AX151" s="2">
        <v>1</v>
      </c>
      <c r="AY151" s="2">
        <f t="shared" si="45"/>
        <v>0</v>
      </c>
      <c r="AZ151" s="2">
        <v>0</v>
      </c>
      <c r="BA151" s="2">
        <v>0</v>
      </c>
      <c r="BB151" s="14">
        <f t="shared" si="46"/>
        <v>0</v>
      </c>
      <c r="BC151" s="2">
        <v>2</v>
      </c>
      <c r="BD151" s="2">
        <v>2</v>
      </c>
      <c r="BE151" s="2">
        <f t="shared" si="47"/>
        <v>0</v>
      </c>
    </row>
    <row r="152" spans="1:57" x14ac:dyDescent="0.25">
      <c r="A152">
        <v>168</v>
      </c>
      <c r="B152" t="s">
        <v>119</v>
      </c>
      <c r="C152" s="7">
        <v>1.81</v>
      </c>
      <c r="D152" s="2">
        <v>6</v>
      </c>
      <c r="E152" t="s">
        <v>33</v>
      </c>
      <c r="F152" t="s">
        <v>25</v>
      </c>
      <c r="G152" t="s">
        <v>157</v>
      </c>
      <c r="H152">
        <v>0</v>
      </c>
      <c r="I152" s="21">
        <v>1</v>
      </c>
      <c r="J152" s="2">
        <v>1</v>
      </c>
      <c r="K152" s="2">
        <v>1</v>
      </c>
      <c r="L152">
        <f t="shared" si="32"/>
        <v>0</v>
      </c>
      <c r="M152" s="2">
        <v>0</v>
      </c>
      <c r="N152">
        <v>0</v>
      </c>
      <c r="O152">
        <f t="shared" si="33"/>
        <v>0</v>
      </c>
      <c r="P152" s="2">
        <v>0</v>
      </c>
      <c r="Q152">
        <v>0</v>
      </c>
      <c r="R152">
        <f t="shared" si="34"/>
        <v>0</v>
      </c>
      <c r="S152" s="2">
        <v>6</v>
      </c>
      <c r="T152" s="2">
        <v>5</v>
      </c>
      <c r="U152" s="25">
        <f t="shared" si="35"/>
        <v>-1</v>
      </c>
      <c r="V152" s="2"/>
      <c r="W152" s="2"/>
      <c r="X152" s="2"/>
      <c r="Y152" s="2">
        <v>0</v>
      </c>
      <c r="Z152" s="2">
        <v>0</v>
      </c>
      <c r="AA152" s="11">
        <f t="shared" ref="AA152" si="49">Y152-X152</f>
        <v>0</v>
      </c>
      <c r="AB152" s="2">
        <v>2</v>
      </c>
      <c r="AC152" s="2">
        <v>2</v>
      </c>
      <c r="AD152">
        <f t="shared" si="38"/>
        <v>0</v>
      </c>
      <c r="AE152" s="2">
        <v>2</v>
      </c>
      <c r="AF152" s="2">
        <v>2</v>
      </c>
      <c r="AG152" s="2">
        <f t="shared" si="39"/>
        <v>0</v>
      </c>
      <c r="AH152" s="2">
        <v>4</v>
      </c>
      <c r="AI152" s="2">
        <v>4</v>
      </c>
      <c r="AJ152">
        <f t="shared" si="40"/>
        <v>0</v>
      </c>
      <c r="AK152" s="2">
        <v>0</v>
      </c>
      <c r="AL152" s="2">
        <v>0</v>
      </c>
      <c r="AM152">
        <f t="shared" si="41"/>
        <v>0</v>
      </c>
      <c r="AN152" s="2">
        <v>1</v>
      </c>
      <c r="AO152" s="2">
        <v>1</v>
      </c>
      <c r="AP152">
        <f t="shared" si="42"/>
        <v>0</v>
      </c>
      <c r="AQ152" s="2">
        <v>0</v>
      </c>
      <c r="AR152" s="2">
        <v>0</v>
      </c>
      <c r="AS152" s="2">
        <f t="shared" si="43"/>
        <v>0</v>
      </c>
      <c r="AT152" s="2">
        <v>1</v>
      </c>
      <c r="AU152" s="2">
        <v>1</v>
      </c>
      <c r="AV152">
        <f t="shared" si="44"/>
        <v>0</v>
      </c>
      <c r="AW152" s="2">
        <v>2</v>
      </c>
      <c r="AX152" s="2">
        <v>1</v>
      </c>
      <c r="AY152" s="24">
        <f t="shared" si="45"/>
        <v>-1</v>
      </c>
      <c r="AZ152" s="2">
        <v>1</v>
      </c>
      <c r="BA152" s="2">
        <v>1</v>
      </c>
      <c r="BB152" s="14">
        <f t="shared" si="46"/>
        <v>0</v>
      </c>
      <c r="BC152" s="2"/>
      <c r="BD152" s="2"/>
      <c r="BE152" s="2"/>
    </row>
    <row r="153" spans="1:57" x14ac:dyDescent="0.25">
      <c r="A153">
        <v>169</v>
      </c>
      <c r="B153" t="s">
        <v>9</v>
      </c>
      <c r="C153">
        <v>1.61</v>
      </c>
      <c r="D153" s="2">
        <v>71</v>
      </c>
      <c r="E153" t="s">
        <v>24</v>
      </c>
      <c r="F153" t="s">
        <v>28</v>
      </c>
      <c r="G153" t="s">
        <v>157</v>
      </c>
      <c r="H153">
        <v>0</v>
      </c>
      <c r="I153" s="21">
        <v>0</v>
      </c>
      <c r="J153" s="16">
        <v>0</v>
      </c>
      <c r="K153" s="2">
        <v>0</v>
      </c>
      <c r="L153" s="2">
        <f t="shared" si="32"/>
        <v>0</v>
      </c>
      <c r="M153" s="16">
        <v>0</v>
      </c>
      <c r="N153">
        <v>0</v>
      </c>
      <c r="O153" s="2">
        <f t="shared" si="33"/>
        <v>0</v>
      </c>
      <c r="P153" s="16">
        <v>0</v>
      </c>
      <c r="Q153" s="2">
        <v>0</v>
      </c>
      <c r="R153" s="2">
        <f t="shared" si="34"/>
        <v>0</v>
      </c>
      <c r="S153" s="2">
        <v>1</v>
      </c>
      <c r="T153" s="2">
        <v>1</v>
      </c>
      <c r="U153">
        <f t="shared" si="35"/>
        <v>0</v>
      </c>
      <c r="V153" s="2">
        <v>2</v>
      </c>
      <c r="W153" s="2">
        <v>2</v>
      </c>
      <c r="X153" s="2">
        <f t="shared" si="36"/>
        <v>0</v>
      </c>
      <c r="Y153" s="16">
        <v>1</v>
      </c>
      <c r="Z153" s="2">
        <v>1</v>
      </c>
      <c r="AA153" s="11">
        <f t="shared" si="37"/>
        <v>0</v>
      </c>
      <c r="AB153" s="2">
        <v>2</v>
      </c>
      <c r="AC153" s="2">
        <v>2</v>
      </c>
      <c r="AD153">
        <f t="shared" si="38"/>
        <v>0</v>
      </c>
      <c r="AE153" s="2">
        <v>1</v>
      </c>
      <c r="AF153" s="2">
        <v>1</v>
      </c>
      <c r="AG153" s="2">
        <f t="shared" si="39"/>
        <v>0</v>
      </c>
      <c r="AH153" s="2">
        <v>2</v>
      </c>
      <c r="AI153" s="2">
        <v>2</v>
      </c>
      <c r="AJ153">
        <f t="shared" si="40"/>
        <v>0</v>
      </c>
      <c r="AK153" s="2">
        <v>2</v>
      </c>
      <c r="AL153" s="2">
        <v>2</v>
      </c>
      <c r="AM153">
        <f t="shared" si="41"/>
        <v>0</v>
      </c>
      <c r="AN153" s="16">
        <v>0</v>
      </c>
      <c r="AO153" s="2">
        <v>0</v>
      </c>
      <c r="AP153">
        <f t="shared" si="42"/>
        <v>0</v>
      </c>
      <c r="AQ153" s="2">
        <v>0</v>
      </c>
      <c r="AR153" s="2">
        <v>0</v>
      </c>
      <c r="AS153" s="2">
        <f t="shared" si="43"/>
        <v>0</v>
      </c>
      <c r="AT153" s="2">
        <v>1</v>
      </c>
      <c r="AU153" s="2">
        <v>1</v>
      </c>
      <c r="AV153">
        <f t="shared" si="44"/>
        <v>0</v>
      </c>
      <c r="AW153" s="2">
        <v>1</v>
      </c>
      <c r="AX153" s="2">
        <v>1</v>
      </c>
      <c r="AY153" s="2">
        <f t="shared" si="45"/>
        <v>0</v>
      </c>
      <c r="AZ153" s="2">
        <v>0</v>
      </c>
      <c r="BA153" s="2">
        <v>0</v>
      </c>
      <c r="BB153" s="14">
        <f t="shared" si="46"/>
        <v>0</v>
      </c>
      <c r="BC153" s="2">
        <v>2</v>
      </c>
      <c r="BD153" s="2">
        <v>2</v>
      </c>
      <c r="BE153" s="2">
        <f t="shared" si="47"/>
        <v>0</v>
      </c>
    </row>
    <row r="154" spans="1:57" x14ac:dyDescent="0.25">
      <c r="A154">
        <v>170</v>
      </c>
      <c r="B154" t="s">
        <v>13</v>
      </c>
      <c r="C154">
        <v>-0.04</v>
      </c>
      <c r="D154" s="2">
        <v>40</v>
      </c>
      <c r="E154" t="s">
        <v>34</v>
      </c>
      <c r="F154" t="s">
        <v>31</v>
      </c>
      <c r="G154" t="s">
        <v>157</v>
      </c>
      <c r="H154">
        <v>0</v>
      </c>
      <c r="I154" s="21">
        <v>0.25</v>
      </c>
      <c r="J154" s="16">
        <v>0</v>
      </c>
      <c r="K154" s="2">
        <v>0</v>
      </c>
      <c r="L154" s="2">
        <f t="shared" si="32"/>
        <v>0</v>
      </c>
      <c r="M154" s="16">
        <v>1</v>
      </c>
      <c r="N154">
        <v>2</v>
      </c>
      <c r="O154" s="24">
        <f t="shared" si="33"/>
        <v>1</v>
      </c>
      <c r="P154" s="16">
        <v>1</v>
      </c>
      <c r="Q154">
        <v>2</v>
      </c>
      <c r="R154" s="24">
        <f t="shared" si="34"/>
        <v>1</v>
      </c>
      <c r="S154" s="2">
        <v>1</v>
      </c>
      <c r="T154" s="2">
        <v>2</v>
      </c>
      <c r="U154" s="25">
        <f t="shared" si="35"/>
        <v>1</v>
      </c>
      <c r="V154" s="2">
        <v>1</v>
      </c>
      <c r="W154" s="2">
        <v>1</v>
      </c>
      <c r="X154" s="2">
        <f t="shared" si="36"/>
        <v>0</v>
      </c>
      <c r="Y154" s="16">
        <v>0</v>
      </c>
      <c r="Z154" s="2">
        <v>0</v>
      </c>
      <c r="AA154" s="11">
        <f t="shared" si="37"/>
        <v>0</v>
      </c>
      <c r="AB154" s="2">
        <v>4</v>
      </c>
      <c r="AC154" s="2">
        <v>4</v>
      </c>
      <c r="AD154">
        <f t="shared" si="38"/>
        <v>0</v>
      </c>
      <c r="AE154" s="2">
        <v>2</v>
      </c>
      <c r="AF154" s="2">
        <v>2</v>
      </c>
      <c r="AG154" s="2">
        <f t="shared" si="39"/>
        <v>0</v>
      </c>
      <c r="AH154" s="2">
        <v>2</v>
      </c>
      <c r="AI154" s="2">
        <v>2</v>
      </c>
      <c r="AJ154">
        <f t="shared" si="40"/>
        <v>0</v>
      </c>
      <c r="AK154" s="2">
        <v>3</v>
      </c>
      <c r="AL154" s="2">
        <v>2</v>
      </c>
      <c r="AM154" s="25">
        <f t="shared" si="41"/>
        <v>-1</v>
      </c>
      <c r="AN154" s="16">
        <v>0</v>
      </c>
      <c r="AO154" s="2">
        <v>2</v>
      </c>
      <c r="AP154" s="25">
        <f t="shared" si="42"/>
        <v>2</v>
      </c>
      <c r="AQ154" s="2">
        <v>2</v>
      </c>
      <c r="AR154" s="2">
        <v>1</v>
      </c>
      <c r="AS154" s="24">
        <f t="shared" si="43"/>
        <v>-1</v>
      </c>
      <c r="AT154" s="2">
        <v>1</v>
      </c>
      <c r="AU154" s="2">
        <v>1</v>
      </c>
      <c r="AV154">
        <f t="shared" si="44"/>
        <v>0</v>
      </c>
      <c r="AW154" s="2">
        <v>2</v>
      </c>
      <c r="AX154" s="2">
        <v>2</v>
      </c>
      <c r="AY154" s="2">
        <f t="shared" si="45"/>
        <v>0</v>
      </c>
      <c r="AZ154" s="2">
        <v>3</v>
      </c>
      <c r="BA154" s="2">
        <v>3</v>
      </c>
      <c r="BB154" s="14">
        <f t="shared" si="46"/>
        <v>0</v>
      </c>
      <c r="BC154" s="2">
        <v>3</v>
      </c>
      <c r="BD154" s="2">
        <v>3</v>
      </c>
      <c r="BE154" s="2">
        <f t="shared" si="47"/>
        <v>0</v>
      </c>
    </row>
    <row r="155" spans="1:57" x14ac:dyDescent="0.25">
      <c r="A155">
        <v>171</v>
      </c>
      <c r="B155" t="s">
        <v>119</v>
      </c>
      <c r="C155" s="7">
        <v>1.81</v>
      </c>
      <c r="D155" s="2">
        <v>4</v>
      </c>
      <c r="E155" t="s">
        <v>33</v>
      </c>
      <c r="F155" t="s">
        <v>31</v>
      </c>
      <c r="G155" t="s">
        <v>157</v>
      </c>
      <c r="H155">
        <v>0</v>
      </c>
      <c r="I155" s="21">
        <v>0.25</v>
      </c>
      <c r="J155" s="16">
        <v>0</v>
      </c>
      <c r="K155" s="2">
        <v>0</v>
      </c>
      <c r="L155" s="2">
        <f t="shared" si="32"/>
        <v>0</v>
      </c>
      <c r="M155" s="16">
        <v>1</v>
      </c>
      <c r="N155">
        <v>1</v>
      </c>
      <c r="O155" s="2">
        <f t="shared" si="33"/>
        <v>0</v>
      </c>
      <c r="P155" s="16">
        <v>1</v>
      </c>
      <c r="Q155">
        <v>1</v>
      </c>
      <c r="R155" s="2">
        <f t="shared" si="34"/>
        <v>0</v>
      </c>
      <c r="S155" s="2">
        <v>3</v>
      </c>
      <c r="T155" s="2">
        <v>3</v>
      </c>
      <c r="U155">
        <f t="shared" si="35"/>
        <v>0</v>
      </c>
      <c r="V155" s="2">
        <v>4</v>
      </c>
      <c r="W155" s="2">
        <v>4</v>
      </c>
      <c r="X155" s="2">
        <f t="shared" si="36"/>
        <v>0</v>
      </c>
      <c r="Y155" s="16">
        <v>4</v>
      </c>
      <c r="Z155" s="2">
        <v>4</v>
      </c>
      <c r="AA155" s="11">
        <f t="shared" si="37"/>
        <v>0</v>
      </c>
      <c r="AB155" s="2">
        <v>3</v>
      </c>
      <c r="AC155" s="2">
        <v>3</v>
      </c>
      <c r="AD155">
        <f t="shared" si="38"/>
        <v>0</v>
      </c>
      <c r="AE155" s="2">
        <v>0</v>
      </c>
      <c r="AF155" s="2">
        <v>0</v>
      </c>
      <c r="AG155" s="2">
        <f t="shared" si="39"/>
        <v>0</v>
      </c>
      <c r="AH155" s="2">
        <v>4</v>
      </c>
      <c r="AI155" s="2">
        <v>4</v>
      </c>
      <c r="AJ155">
        <f t="shared" si="40"/>
        <v>0</v>
      </c>
      <c r="AK155" s="2">
        <v>2</v>
      </c>
      <c r="AL155" s="2">
        <v>2</v>
      </c>
      <c r="AM155">
        <f t="shared" si="41"/>
        <v>0</v>
      </c>
      <c r="AN155" s="16">
        <v>1</v>
      </c>
      <c r="AO155" s="2">
        <v>1</v>
      </c>
      <c r="AP155">
        <f t="shared" si="42"/>
        <v>0</v>
      </c>
      <c r="AQ155" s="2">
        <v>1</v>
      </c>
      <c r="AR155" s="2">
        <v>1</v>
      </c>
      <c r="AS155" s="2">
        <f t="shared" si="43"/>
        <v>0</v>
      </c>
      <c r="AT155" s="2">
        <v>2</v>
      </c>
      <c r="AU155" s="2">
        <v>2</v>
      </c>
      <c r="AV155">
        <f t="shared" si="44"/>
        <v>0</v>
      </c>
      <c r="AW155" s="2">
        <v>2</v>
      </c>
      <c r="AX155" s="2">
        <v>2</v>
      </c>
      <c r="AY155" s="2">
        <f t="shared" si="45"/>
        <v>0</v>
      </c>
      <c r="AZ155" s="2">
        <v>0</v>
      </c>
      <c r="BA155" s="2">
        <v>0</v>
      </c>
      <c r="BB155" s="14">
        <f t="shared" si="46"/>
        <v>0</v>
      </c>
      <c r="BC155" s="2">
        <v>2</v>
      </c>
      <c r="BD155" s="2">
        <v>2</v>
      </c>
      <c r="BE155" s="2">
        <f t="shared" si="47"/>
        <v>0</v>
      </c>
    </row>
    <row r="156" spans="1:57" x14ac:dyDescent="0.25">
      <c r="A156">
        <v>172</v>
      </c>
      <c r="B156" t="s">
        <v>119</v>
      </c>
      <c r="C156" s="7">
        <v>1.81</v>
      </c>
      <c r="D156" s="2">
        <v>15</v>
      </c>
      <c r="E156" t="s">
        <v>33</v>
      </c>
      <c r="F156" t="s">
        <v>25</v>
      </c>
      <c r="G156" t="s">
        <v>157</v>
      </c>
      <c r="H156">
        <v>0</v>
      </c>
      <c r="I156" s="21">
        <v>1</v>
      </c>
      <c r="J156" s="16">
        <v>1</v>
      </c>
      <c r="K156" s="2">
        <v>1</v>
      </c>
      <c r="L156" s="2">
        <f t="shared" si="32"/>
        <v>0</v>
      </c>
      <c r="M156" s="16">
        <v>0</v>
      </c>
      <c r="N156">
        <v>0</v>
      </c>
      <c r="O156" s="2">
        <f t="shared" si="33"/>
        <v>0</v>
      </c>
      <c r="P156" s="16">
        <v>0</v>
      </c>
      <c r="Q156">
        <v>0</v>
      </c>
      <c r="R156" s="2">
        <f t="shared" si="34"/>
        <v>0</v>
      </c>
      <c r="S156" s="2">
        <v>2</v>
      </c>
      <c r="T156" s="2">
        <v>2</v>
      </c>
      <c r="U156">
        <f t="shared" si="35"/>
        <v>0</v>
      </c>
      <c r="V156" s="2">
        <v>4</v>
      </c>
      <c r="W156" s="2">
        <v>4</v>
      </c>
      <c r="X156" s="2">
        <f t="shared" si="36"/>
        <v>0</v>
      </c>
      <c r="Y156" s="16">
        <v>0</v>
      </c>
      <c r="Z156" s="2">
        <v>0</v>
      </c>
      <c r="AA156" s="11">
        <f t="shared" si="37"/>
        <v>0</v>
      </c>
      <c r="AB156" s="2">
        <v>5</v>
      </c>
      <c r="AC156" s="2">
        <v>5</v>
      </c>
      <c r="AD156">
        <f t="shared" si="38"/>
        <v>0</v>
      </c>
      <c r="AE156" s="2">
        <v>3</v>
      </c>
      <c r="AF156" s="2">
        <v>3</v>
      </c>
      <c r="AG156" s="2">
        <f t="shared" si="39"/>
        <v>0</v>
      </c>
      <c r="AH156" s="2">
        <v>3</v>
      </c>
      <c r="AI156" s="2">
        <v>3</v>
      </c>
      <c r="AJ156">
        <f t="shared" si="40"/>
        <v>0</v>
      </c>
      <c r="AK156" s="2">
        <v>0</v>
      </c>
      <c r="AL156" s="2">
        <v>0</v>
      </c>
      <c r="AM156">
        <f t="shared" si="41"/>
        <v>0</v>
      </c>
      <c r="AN156" s="16">
        <v>3</v>
      </c>
      <c r="AO156" s="2">
        <v>3</v>
      </c>
      <c r="AP156">
        <f t="shared" si="42"/>
        <v>0</v>
      </c>
      <c r="AQ156" s="2">
        <v>0</v>
      </c>
      <c r="AR156" s="2">
        <v>0</v>
      </c>
      <c r="AS156" s="2">
        <f t="shared" si="43"/>
        <v>0</v>
      </c>
      <c r="AT156" s="2">
        <v>1</v>
      </c>
      <c r="AU156" s="2">
        <v>1</v>
      </c>
      <c r="AV156">
        <f t="shared" si="44"/>
        <v>0</v>
      </c>
      <c r="AW156" s="2">
        <v>2</v>
      </c>
      <c r="AX156" s="2">
        <v>2</v>
      </c>
      <c r="AY156" s="2">
        <f t="shared" si="45"/>
        <v>0</v>
      </c>
      <c r="AZ156" s="2">
        <v>0</v>
      </c>
      <c r="BA156" s="2">
        <v>0</v>
      </c>
      <c r="BB156" s="14">
        <f t="shared" si="46"/>
        <v>0</v>
      </c>
      <c r="BC156" s="2">
        <v>0</v>
      </c>
      <c r="BD156" s="2">
        <v>3</v>
      </c>
      <c r="BE156" s="24">
        <f t="shared" si="47"/>
        <v>3</v>
      </c>
    </row>
    <row r="157" spans="1:57" x14ac:dyDescent="0.25">
      <c r="A157">
        <v>173</v>
      </c>
      <c r="B157" t="s">
        <v>7</v>
      </c>
      <c r="C157">
        <v>1.42</v>
      </c>
      <c r="D157" s="2">
        <v>4</v>
      </c>
      <c r="E157" t="s">
        <v>150</v>
      </c>
      <c r="F157" t="s">
        <v>25</v>
      </c>
      <c r="G157" t="s">
        <v>157</v>
      </c>
      <c r="H157">
        <v>0</v>
      </c>
      <c r="I157" s="21">
        <v>0</v>
      </c>
      <c r="J157" s="16">
        <v>0</v>
      </c>
      <c r="K157" s="2">
        <v>0</v>
      </c>
      <c r="L157" s="2">
        <f t="shared" si="32"/>
        <v>0</v>
      </c>
      <c r="M157" s="16">
        <v>2</v>
      </c>
      <c r="N157">
        <v>2</v>
      </c>
      <c r="O157" s="2">
        <f t="shared" si="33"/>
        <v>0</v>
      </c>
      <c r="P157" s="16">
        <v>2</v>
      </c>
      <c r="Q157">
        <v>2</v>
      </c>
      <c r="R157" s="2">
        <f t="shared" si="34"/>
        <v>0</v>
      </c>
      <c r="S157" s="2">
        <v>1</v>
      </c>
      <c r="T157" s="2">
        <v>1</v>
      </c>
      <c r="U157">
        <f t="shared" si="35"/>
        <v>0</v>
      </c>
      <c r="V157" s="2">
        <v>4</v>
      </c>
      <c r="W157" s="2">
        <v>4</v>
      </c>
      <c r="X157" s="2">
        <f t="shared" si="36"/>
        <v>0</v>
      </c>
      <c r="Y157" s="16">
        <v>0</v>
      </c>
      <c r="Z157" s="2">
        <v>0</v>
      </c>
      <c r="AA157" s="11">
        <f t="shared" si="37"/>
        <v>0</v>
      </c>
      <c r="AB157" s="2">
        <v>3</v>
      </c>
      <c r="AC157" s="2">
        <v>3</v>
      </c>
      <c r="AD157">
        <f t="shared" si="38"/>
        <v>0</v>
      </c>
      <c r="AE157" s="2">
        <v>2</v>
      </c>
      <c r="AF157" s="2">
        <v>2</v>
      </c>
      <c r="AG157" s="2">
        <f t="shared" si="39"/>
        <v>0</v>
      </c>
      <c r="AH157" s="2">
        <v>4</v>
      </c>
      <c r="AI157" s="2">
        <v>4</v>
      </c>
      <c r="AJ157">
        <f t="shared" si="40"/>
        <v>0</v>
      </c>
      <c r="AK157" s="2">
        <v>0</v>
      </c>
      <c r="AL157" s="2">
        <v>0</v>
      </c>
      <c r="AM157">
        <f t="shared" si="41"/>
        <v>0</v>
      </c>
      <c r="AN157" s="16">
        <v>1</v>
      </c>
      <c r="AO157" s="2">
        <v>1</v>
      </c>
      <c r="AP157">
        <f t="shared" si="42"/>
        <v>0</v>
      </c>
      <c r="AQ157" s="2">
        <v>0</v>
      </c>
      <c r="AR157" s="2">
        <v>0</v>
      </c>
      <c r="AS157" s="2">
        <f t="shared" si="43"/>
        <v>0</v>
      </c>
      <c r="AT157" s="2">
        <v>2</v>
      </c>
      <c r="AU157" s="2">
        <v>2</v>
      </c>
      <c r="AV157">
        <f t="shared" si="44"/>
        <v>0</v>
      </c>
      <c r="AW157" s="2">
        <v>1</v>
      </c>
      <c r="AX157" s="2">
        <v>1</v>
      </c>
      <c r="AY157" s="2">
        <f t="shared" si="45"/>
        <v>0</v>
      </c>
      <c r="AZ157" s="2">
        <v>0</v>
      </c>
      <c r="BA157" s="2">
        <v>0</v>
      </c>
      <c r="BB157" s="14">
        <f t="shared" si="46"/>
        <v>0</v>
      </c>
      <c r="BC157" s="2">
        <v>3</v>
      </c>
      <c r="BD157" s="2">
        <v>3</v>
      </c>
      <c r="BE157" s="2">
        <f t="shared" si="47"/>
        <v>0</v>
      </c>
    </row>
    <row r="158" spans="1:57" x14ac:dyDescent="0.25">
      <c r="A158">
        <v>174</v>
      </c>
      <c r="B158" t="s">
        <v>7</v>
      </c>
      <c r="C158">
        <v>1.42</v>
      </c>
      <c r="D158" s="2">
        <v>60</v>
      </c>
      <c r="E158" t="s">
        <v>150</v>
      </c>
      <c r="F158" t="s">
        <v>27</v>
      </c>
      <c r="G158" t="s">
        <v>157</v>
      </c>
      <c r="H158">
        <v>0</v>
      </c>
      <c r="I158" s="21">
        <v>1</v>
      </c>
      <c r="J158" s="16">
        <v>2</v>
      </c>
      <c r="K158" s="2">
        <v>2</v>
      </c>
      <c r="L158" s="2">
        <f t="shared" si="32"/>
        <v>0</v>
      </c>
      <c r="M158" s="16">
        <v>1</v>
      </c>
      <c r="N158">
        <v>1</v>
      </c>
      <c r="O158" s="2">
        <f t="shared" si="33"/>
        <v>0</v>
      </c>
      <c r="P158" s="16">
        <v>1</v>
      </c>
      <c r="Q158">
        <v>1</v>
      </c>
      <c r="R158" s="2">
        <f t="shared" si="34"/>
        <v>0</v>
      </c>
      <c r="S158" s="2">
        <v>2</v>
      </c>
      <c r="T158" s="2">
        <v>2</v>
      </c>
      <c r="U158">
        <f t="shared" si="35"/>
        <v>0</v>
      </c>
      <c r="V158" s="2">
        <v>4</v>
      </c>
      <c r="W158" s="2">
        <v>4</v>
      </c>
      <c r="X158" s="2">
        <f t="shared" si="36"/>
        <v>0</v>
      </c>
      <c r="Y158" s="16">
        <v>0</v>
      </c>
      <c r="Z158" s="2">
        <v>0</v>
      </c>
      <c r="AA158" s="11">
        <f t="shared" si="37"/>
        <v>0</v>
      </c>
      <c r="AB158" s="2">
        <v>3</v>
      </c>
      <c r="AC158" s="2">
        <v>2</v>
      </c>
      <c r="AD158" s="25">
        <f t="shared" si="38"/>
        <v>-1</v>
      </c>
      <c r="AE158" s="2">
        <v>2</v>
      </c>
      <c r="AF158" s="2">
        <v>2</v>
      </c>
      <c r="AG158" s="2">
        <f t="shared" si="39"/>
        <v>0</v>
      </c>
      <c r="AH158" s="2">
        <v>4</v>
      </c>
      <c r="AI158" s="2">
        <v>4</v>
      </c>
      <c r="AJ158">
        <f t="shared" si="40"/>
        <v>0</v>
      </c>
      <c r="AK158" s="2">
        <v>3</v>
      </c>
      <c r="AL158" s="2">
        <v>3</v>
      </c>
      <c r="AM158">
        <f t="shared" si="41"/>
        <v>0</v>
      </c>
      <c r="AN158" s="16">
        <v>1</v>
      </c>
      <c r="AO158" s="2">
        <v>1</v>
      </c>
      <c r="AP158">
        <f t="shared" si="42"/>
        <v>0</v>
      </c>
      <c r="AQ158" s="2">
        <v>0</v>
      </c>
      <c r="AR158" s="2">
        <v>0</v>
      </c>
      <c r="AS158" s="2">
        <f t="shared" si="43"/>
        <v>0</v>
      </c>
      <c r="AT158" s="2">
        <v>1</v>
      </c>
      <c r="AU158" s="2">
        <v>1</v>
      </c>
      <c r="AV158">
        <f t="shared" si="44"/>
        <v>0</v>
      </c>
      <c r="AW158" s="2">
        <v>2</v>
      </c>
      <c r="AX158" s="2">
        <v>1</v>
      </c>
      <c r="AY158" s="24">
        <f t="shared" si="45"/>
        <v>-1</v>
      </c>
      <c r="AZ158" s="2">
        <v>0</v>
      </c>
      <c r="BA158" s="2">
        <v>0</v>
      </c>
      <c r="BB158" s="14">
        <f t="shared" si="46"/>
        <v>0</v>
      </c>
      <c r="BC158" s="2">
        <v>2</v>
      </c>
      <c r="BD158" s="2">
        <v>2</v>
      </c>
      <c r="BE158" s="2">
        <f t="shared" si="47"/>
        <v>0</v>
      </c>
    </row>
    <row r="159" spans="1:57" x14ac:dyDescent="0.25">
      <c r="A159">
        <v>175</v>
      </c>
      <c r="B159" t="s">
        <v>13</v>
      </c>
      <c r="C159">
        <v>-0.04</v>
      </c>
      <c r="D159" s="2">
        <v>60</v>
      </c>
      <c r="E159" t="s">
        <v>150</v>
      </c>
      <c r="F159" t="s">
        <v>31</v>
      </c>
      <c r="G159" t="s">
        <v>158</v>
      </c>
      <c r="H159">
        <v>0</v>
      </c>
      <c r="I159" s="21">
        <v>0.25</v>
      </c>
      <c r="J159" s="16">
        <v>0</v>
      </c>
      <c r="K159" s="2">
        <v>0</v>
      </c>
      <c r="L159" s="2">
        <f t="shared" si="32"/>
        <v>0</v>
      </c>
      <c r="M159" s="16">
        <v>2</v>
      </c>
      <c r="N159">
        <v>2</v>
      </c>
      <c r="O159" s="2">
        <f t="shared" si="33"/>
        <v>0</v>
      </c>
      <c r="P159" s="16">
        <v>1</v>
      </c>
      <c r="Q159" s="2">
        <v>1</v>
      </c>
      <c r="R159" s="2">
        <f t="shared" si="34"/>
        <v>0</v>
      </c>
      <c r="S159" s="2">
        <v>4</v>
      </c>
      <c r="T159" s="2">
        <v>4</v>
      </c>
      <c r="U159">
        <f t="shared" si="35"/>
        <v>0</v>
      </c>
      <c r="V159" s="2">
        <v>4</v>
      </c>
      <c r="W159" s="2">
        <v>4</v>
      </c>
      <c r="X159" s="2">
        <f t="shared" si="36"/>
        <v>0</v>
      </c>
      <c r="Y159" s="16">
        <v>3</v>
      </c>
      <c r="Z159" s="2">
        <v>3</v>
      </c>
      <c r="AA159" s="11">
        <f t="shared" si="37"/>
        <v>0</v>
      </c>
      <c r="AB159" s="2">
        <v>4</v>
      </c>
      <c r="AC159" s="2">
        <v>4</v>
      </c>
      <c r="AD159">
        <f t="shared" si="38"/>
        <v>0</v>
      </c>
      <c r="AE159" s="2">
        <v>2</v>
      </c>
      <c r="AF159" s="2">
        <v>2</v>
      </c>
      <c r="AG159" s="2">
        <f t="shared" si="39"/>
        <v>0</v>
      </c>
      <c r="AH159" s="2">
        <v>4</v>
      </c>
      <c r="AI159" s="2">
        <v>4</v>
      </c>
      <c r="AJ159">
        <f t="shared" si="40"/>
        <v>0</v>
      </c>
      <c r="AK159" s="2">
        <v>2</v>
      </c>
      <c r="AL159" s="2">
        <v>2</v>
      </c>
      <c r="AM159">
        <f t="shared" si="41"/>
        <v>0</v>
      </c>
      <c r="AN159" s="16">
        <v>1</v>
      </c>
      <c r="AO159" s="2">
        <v>1</v>
      </c>
      <c r="AP159">
        <f t="shared" si="42"/>
        <v>0</v>
      </c>
      <c r="AQ159" s="2">
        <v>1</v>
      </c>
      <c r="AR159" s="2">
        <v>1</v>
      </c>
      <c r="AS159" s="2">
        <f t="shared" si="43"/>
        <v>0</v>
      </c>
      <c r="AT159" s="2">
        <v>1</v>
      </c>
      <c r="AU159" s="2">
        <v>1</v>
      </c>
      <c r="AV159">
        <f t="shared" si="44"/>
        <v>0</v>
      </c>
      <c r="AW159" s="2">
        <v>2</v>
      </c>
      <c r="AX159" s="2">
        <v>2</v>
      </c>
      <c r="AY159" s="2">
        <f t="shared" si="45"/>
        <v>0</v>
      </c>
      <c r="AZ159" s="2">
        <v>2</v>
      </c>
      <c r="BA159" s="2">
        <v>2</v>
      </c>
      <c r="BB159" s="14">
        <f t="shared" si="46"/>
        <v>0</v>
      </c>
      <c r="BC159" s="2">
        <v>2</v>
      </c>
      <c r="BD159" s="2">
        <v>2</v>
      </c>
      <c r="BE159" s="2">
        <f t="shared" si="47"/>
        <v>0</v>
      </c>
    </row>
    <row r="160" spans="1:57" x14ac:dyDescent="0.25">
      <c r="A160">
        <v>176</v>
      </c>
      <c r="B160" t="s">
        <v>119</v>
      </c>
      <c r="C160" s="7">
        <v>1.81</v>
      </c>
      <c r="D160" s="2">
        <v>95</v>
      </c>
      <c r="E160" t="s">
        <v>33</v>
      </c>
      <c r="F160" t="s">
        <v>25</v>
      </c>
      <c r="G160" t="s">
        <v>158</v>
      </c>
      <c r="H160">
        <v>0</v>
      </c>
      <c r="I160" s="21">
        <v>0.75</v>
      </c>
      <c r="J160" s="16">
        <v>0</v>
      </c>
      <c r="K160" s="2">
        <v>0</v>
      </c>
      <c r="L160" s="2">
        <f t="shared" si="32"/>
        <v>0</v>
      </c>
      <c r="M160" s="16">
        <v>0</v>
      </c>
      <c r="N160">
        <v>0</v>
      </c>
      <c r="O160" s="2">
        <f t="shared" si="33"/>
        <v>0</v>
      </c>
      <c r="P160" s="16">
        <v>0</v>
      </c>
      <c r="Q160">
        <v>0</v>
      </c>
      <c r="R160" s="2">
        <f t="shared" si="34"/>
        <v>0</v>
      </c>
      <c r="S160" s="2">
        <v>2</v>
      </c>
      <c r="T160" s="2">
        <v>2</v>
      </c>
      <c r="U160">
        <f t="shared" si="35"/>
        <v>0</v>
      </c>
      <c r="X160" s="2"/>
      <c r="Y160" s="16">
        <v>0</v>
      </c>
      <c r="Z160" s="2">
        <v>0</v>
      </c>
      <c r="AA160" s="11">
        <f t="shared" si="37"/>
        <v>0</v>
      </c>
      <c r="AB160" s="2">
        <v>5</v>
      </c>
      <c r="AC160" s="2">
        <v>5</v>
      </c>
      <c r="AD160">
        <f t="shared" si="38"/>
        <v>0</v>
      </c>
      <c r="AE160" s="2">
        <v>0</v>
      </c>
      <c r="AF160" s="2">
        <v>0</v>
      </c>
      <c r="AG160" s="2">
        <f t="shared" si="39"/>
        <v>0</v>
      </c>
      <c r="AH160" s="2">
        <v>4</v>
      </c>
      <c r="AI160" s="2">
        <v>4</v>
      </c>
      <c r="AJ160">
        <f t="shared" si="40"/>
        <v>0</v>
      </c>
      <c r="AK160" s="2">
        <v>0</v>
      </c>
      <c r="AL160" s="2">
        <v>0</v>
      </c>
      <c r="AM160">
        <f t="shared" si="41"/>
        <v>0</v>
      </c>
      <c r="AN160" s="16">
        <v>0</v>
      </c>
      <c r="AO160" s="2">
        <v>0</v>
      </c>
      <c r="AP160">
        <f t="shared" si="42"/>
        <v>0</v>
      </c>
      <c r="AQ160" s="2">
        <v>0</v>
      </c>
      <c r="AR160" s="2">
        <v>0</v>
      </c>
      <c r="AS160" s="2">
        <f t="shared" si="43"/>
        <v>0</v>
      </c>
      <c r="AT160" s="2">
        <v>1</v>
      </c>
      <c r="AU160" s="2">
        <v>1</v>
      </c>
      <c r="AV160">
        <f t="shared" si="44"/>
        <v>0</v>
      </c>
      <c r="AW160" s="2">
        <v>2</v>
      </c>
      <c r="AX160" s="2">
        <v>1</v>
      </c>
      <c r="AY160" s="24">
        <f t="shared" si="45"/>
        <v>-1</v>
      </c>
      <c r="AZ160" s="2">
        <v>0</v>
      </c>
      <c r="BA160" s="2">
        <v>0</v>
      </c>
      <c r="BB160" s="14">
        <f t="shared" si="46"/>
        <v>0</v>
      </c>
      <c r="BC160" s="2">
        <v>2</v>
      </c>
      <c r="BD160" s="2">
        <v>2</v>
      </c>
      <c r="BE160" s="2">
        <f t="shared" si="47"/>
        <v>0</v>
      </c>
    </row>
    <row r="161" spans="1:57" x14ac:dyDescent="0.25">
      <c r="A161">
        <v>177</v>
      </c>
      <c r="B161" t="s">
        <v>7</v>
      </c>
      <c r="C161">
        <v>1.42</v>
      </c>
      <c r="D161" s="2">
        <v>3</v>
      </c>
      <c r="E161" t="s">
        <v>150</v>
      </c>
      <c r="F161" t="s">
        <v>25</v>
      </c>
      <c r="G161" t="s">
        <v>157</v>
      </c>
      <c r="H161">
        <v>0</v>
      </c>
      <c r="I161" s="21">
        <v>0</v>
      </c>
      <c r="J161" s="16">
        <v>0</v>
      </c>
      <c r="K161" s="2">
        <v>0</v>
      </c>
      <c r="L161" s="2">
        <f t="shared" si="32"/>
        <v>0</v>
      </c>
      <c r="M161" s="16">
        <v>1</v>
      </c>
      <c r="N161">
        <v>1</v>
      </c>
      <c r="O161" s="2">
        <f t="shared" si="33"/>
        <v>0</v>
      </c>
      <c r="P161" s="16">
        <v>0</v>
      </c>
      <c r="Q161" s="2">
        <v>0</v>
      </c>
      <c r="R161" s="2">
        <f t="shared" si="34"/>
        <v>0</v>
      </c>
      <c r="S161" s="2">
        <v>2</v>
      </c>
      <c r="T161" s="2">
        <v>2</v>
      </c>
      <c r="U161">
        <f t="shared" si="35"/>
        <v>0</v>
      </c>
      <c r="V161" s="2">
        <v>1</v>
      </c>
      <c r="W161" s="2">
        <v>1</v>
      </c>
      <c r="X161" s="2">
        <f t="shared" si="36"/>
        <v>0</v>
      </c>
      <c r="Y161" s="16">
        <v>0</v>
      </c>
      <c r="Z161" s="2">
        <v>0</v>
      </c>
      <c r="AA161" s="11">
        <f t="shared" si="37"/>
        <v>0</v>
      </c>
      <c r="AB161" s="2">
        <v>2</v>
      </c>
      <c r="AC161" s="2">
        <v>2</v>
      </c>
      <c r="AD161">
        <f t="shared" si="38"/>
        <v>0</v>
      </c>
      <c r="AE161" s="2">
        <v>3</v>
      </c>
      <c r="AF161" s="2">
        <v>3</v>
      </c>
      <c r="AG161" s="2">
        <f t="shared" si="39"/>
        <v>0</v>
      </c>
      <c r="AH161" s="2">
        <v>4</v>
      </c>
      <c r="AI161" s="2">
        <v>4</v>
      </c>
      <c r="AJ161">
        <f t="shared" si="40"/>
        <v>0</v>
      </c>
      <c r="AK161" s="2">
        <v>1</v>
      </c>
      <c r="AL161" s="2">
        <v>1</v>
      </c>
      <c r="AM161">
        <f t="shared" si="41"/>
        <v>0</v>
      </c>
      <c r="AN161" s="16">
        <v>1</v>
      </c>
      <c r="AO161" s="2">
        <v>1</v>
      </c>
      <c r="AP161">
        <f t="shared" si="42"/>
        <v>0</v>
      </c>
      <c r="AQ161" s="2">
        <v>0</v>
      </c>
      <c r="AR161" s="2">
        <v>0</v>
      </c>
      <c r="AS161" s="2">
        <f t="shared" si="43"/>
        <v>0</v>
      </c>
      <c r="AT161" s="2">
        <v>1</v>
      </c>
      <c r="AU161" s="2">
        <v>1</v>
      </c>
      <c r="AV161">
        <f t="shared" si="44"/>
        <v>0</v>
      </c>
      <c r="AW161" s="2">
        <v>1</v>
      </c>
      <c r="AX161" s="2">
        <v>1</v>
      </c>
      <c r="AY161" s="2">
        <f t="shared" si="45"/>
        <v>0</v>
      </c>
      <c r="AZ161" s="2">
        <v>0</v>
      </c>
      <c r="BA161" s="2">
        <v>0</v>
      </c>
      <c r="BB161" s="14">
        <f t="shared" si="46"/>
        <v>0</v>
      </c>
      <c r="BC161" s="2">
        <v>1</v>
      </c>
      <c r="BD161" s="2">
        <v>1</v>
      </c>
      <c r="BE161" s="2">
        <f t="shared" si="47"/>
        <v>0</v>
      </c>
    </row>
    <row r="162" spans="1:57" x14ac:dyDescent="0.25">
      <c r="A162">
        <v>178</v>
      </c>
      <c r="B162" t="s">
        <v>119</v>
      </c>
      <c r="C162" s="7">
        <v>1.81</v>
      </c>
      <c r="D162" s="2">
        <v>21</v>
      </c>
      <c r="E162" t="s">
        <v>33</v>
      </c>
      <c r="F162" t="s">
        <v>25</v>
      </c>
      <c r="G162" t="s">
        <v>157</v>
      </c>
      <c r="H162">
        <v>0</v>
      </c>
      <c r="I162" s="21">
        <v>0.75</v>
      </c>
      <c r="J162" s="16">
        <v>0</v>
      </c>
      <c r="K162" s="2">
        <v>0</v>
      </c>
      <c r="L162" s="2">
        <f t="shared" si="32"/>
        <v>0</v>
      </c>
      <c r="M162" s="16">
        <v>0</v>
      </c>
      <c r="N162">
        <v>0</v>
      </c>
      <c r="O162" s="2">
        <f t="shared" si="33"/>
        <v>0</v>
      </c>
      <c r="P162" s="16">
        <v>0</v>
      </c>
      <c r="Q162">
        <v>0</v>
      </c>
      <c r="R162" s="2">
        <f t="shared" si="34"/>
        <v>0</v>
      </c>
      <c r="S162" s="2">
        <v>5</v>
      </c>
      <c r="T162" s="2">
        <v>6</v>
      </c>
      <c r="U162" s="25">
        <f t="shared" si="35"/>
        <v>1</v>
      </c>
      <c r="V162" s="2">
        <v>1</v>
      </c>
      <c r="W162" s="2">
        <v>1</v>
      </c>
      <c r="X162" s="2">
        <f t="shared" si="36"/>
        <v>0</v>
      </c>
      <c r="Y162" s="16">
        <v>0</v>
      </c>
      <c r="Z162" s="2">
        <v>0</v>
      </c>
      <c r="AA162" s="11">
        <f t="shared" si="37"/>
        <v>0</v>
      </c>
      <c r="AB162" s="2">
        <v>2</v>
      </c>
      <c r="AC162" s="2">
        <v>2</v>
      </c>
      <c r="AD162">
        <f t="shared" si="38"/>
        <v>0</v>
      </c>
      <c r="AE162" s="2">
        <v>3</v>
      </c>
      <c r="AF162" s="2">
        <v>3</v>
      </c>
      <c r="AG162" s="2">
        <f t="shared" si="39"/>
        <v>0</v>
      </c>
      <c r="AH162" s="2">
        <v>4</v>
      </c>
      <c r="AI162" s="2">
        <v>4</v>
      </c>
      <c r="AJ162">
        <f t="shared" si="40"/>
        <v>0</v>
      </c>
      <c r="AK162" s="2">
        <v>0</v>
      </c>
      <c r="AL162" s="2">
        <v>0</v>
      </c>
      <c r="AM162">
        <f t="shared" si="41"/>
        <v>0</v>
      </c>
      <c r="AN162" s="16">
        <v>2</v>
      </c>
      <c r="AO162" s="2">
        <v>2</v>
      </c>
      <c r="AP162">
        <f t="shared" si="42"/>
        <v>0</v>
      </c>
      <c r="AQ162" s="2">
        <v>0</v>
      </c>
      <c r="AR162" s="2">
        <v>0</v>
      </c>
      <c r="AS162" s="2">
        <f t="shared" si="43"/>
        <v>0</v>
      </c>
      <c r="AT162" s="2">
        <v>1</v>
      </c>
      <c r="AU162" s="2">
        <v>1</v>
      </c>
      <c r="AV162">
        <f t="shared" si="44"/>
        <v>0</v>
      </c>
      <c r="AW162" s="2">
        <v>2</v>
      </c>
      <c r="AX162" s="2">
        <v>2</v>
      </c>
      <c r="AY162" s="2">
        <f t="shared" si="45"/>
        <v>0</v>
      </c>
      <c r="AZ162" s="2">
        <v>0</v>
      </c>
      <c r="BA162" s="2">
        <v>0</v>
      </c>
      <c r="BB162" s="14">
        <f t="shared" si="46"/>
        <v>0</v>
      </c>
      <c r="BC162" s="2">
        <v>2</v>
      </c>
      <c r="BD162" s="2">
        <v>2</v>
      </c>
      <c r="BE162" s="2">
        <f t="shared" si="47"/>
        <v>0</v>
      </c>
    </row>
    <row r="163" spans="1:57" x14ac:dyDescent="0.25">
      <c r="A163">
        <v>179</v>
      </c>
      <c r="B163" t="s">
        <v>13</v>
      </c>
      <c r="C163">
        <v>-0.04</v>
      </c>
      <c r="D163" s="2">
        <v>60</v>
      </c>
      <c r="E163" t="s">
        <v>150</v>
      </c>
      <c r="F163" t="s">
        <v>25</v>
      </c>
      <c r="G163" t="s">
        <v>157</v>
      </c>
      <c r="H163">
        <v>0</v>
      </c>
      <c r="I163" s="21">
        <v>0.25</v>
      </c>
      <c r="J163" s="16">
        <v>0</v>
      </c>
      <c r="K163" s="2">
        <v>0</v>
      </c>
      <c r="L163" s="2">
        <f t="shared" si="32"/>
        <v>0</v>
      </c>
      <c r="M163" s="16">
        <v>0</v>
      </c>
      <c r="N163">
        <v>0</v>
      </c>
      <c r="O163" s="2">
        <f t="shared" si="33"/>
        <v>0</v>
      </c>
      <c r="P163" s="16">
        <v>0</v>
      </c>
      <c r="Q163" s="2">
        <v>0</v>
      </c>
      <c r="R163" s="2">
        <f t="shared" si="34"/>
        <v>0</v>
      </c>
      <c r="S163" s="2">
        <v>4</v>
      </c>
      <c r="T163" s="2">
        <v>4</v>
      </c>
      <c r="U163">
        <f t="shared" si="35"/>
        <v>0</v>
      </c>
      <c r="V163" s="2">
        <v>2</v>
      </c>
      <c r="W163" s="2">
        <v>2</v>
      </c>
      <c r="X163" s="2">
        <f t="shared" si="36"/>
        <v>0</v>
      </c>
      <c r="Y163" s="16">
        <v>0</v>
      </c>
      <c r="Z163" s="2">
        <v>0</v>
      </c>
      <c r="AA163" s="11">
        <f t="shared" si="37"/>
        <v>0</v>
      </c>
      <c r="AB163" s="2">
        <v>4</v>
      </c>
      <c r="AC163" s="2">
        <v>4</v>
      </c>
      <c r="AD163">
        <f t="shared" si="38"/>
        <v>0</v>
      </c>
      <c r="AE163" s="2">
        <v>3</v>
      </c>
      <c r="AF163" s="2">
        <v>3</v>
      </c>
      <c r="AG163" s="2">
        <f t="shared" si="39"/>
        <v>0</v>
      </c>
      <c r="AH163" s="2">
        <v>3</v>
      </c>
      <c r="AI163" s="2">
        <v>3</v>
      </c>
      <c r="AJ163">
        <f t="shared" si="40"/>
        <v>0</v>
      </c>
      <c r="AK163" s="2">
        <v>0</v>
      </c>
      <c r="AL163" s="2">
        <v>0</v>
      </c>
      <c r="AM163">
        <f t="shared" si="41"/>
        <v>0</v>
      </c>
      <c r="AN163" s="16">
        <v>2</v>
      </c>
      <c r="AO163" s="2">
        <v>2</v>
      </c>
      <c r="AP163">
        <f t="shared" si="42"/>
        <v>0</v>
      </c>
      <c r="AQ163" s="2">
        <v>3</v>
      </c>
      <c r="AR163" s="2">
        <v>3</v>
      </c>
      <c r="AS163" s="2">
        <f t="shared" si="43"/>
        <v>0</v>
      </c>
      <c r="AT163" s="2">
        <v>1</v>
      </c>
      <c r="AU163" s="2">
        <v>1</v>
      </c>
      <c r="AV163">
        <f t="shared" si="44"/>
        <v>0</v>
      </c>
      <c r="AW163" s="2">
        <v>1</v>
      </c>
      <c r="AX163" s="2">
        <v>1</v>
      </c>
      <c r="AY163" s="2">
        <f t="shared" si="45"/>
        <v>0</v>
      </c>
      <c r="AZ163" s="2">
        <v>1</v>
      </c>
      <c r="BA163" s="2">
        <v>1</v>
      </c>
      <c r="BB163" s="14">
        <f t="shared" si="46"/>
        <v>0</v>
      </c>
      <c r="BC163" s="2">
        <v>2</v>
      </c>
      <c r="BD163" s="2">
        <v>3</v>
      </c>
      <c r="BE163" s="24">
        <f t="shared" si="47"/>
        <v>1</v>
      </c>
    </row>
    <row r="164" spans="1:57" x14ac:dyDescent="0.25">
      <c r="A164">
        <v>180</v>
      </c>
      <c r="B164" t="s">
        <v>156</v>
      </c>
      <c r="C164">
        <v>1.47</v>
      </c>
      <c r="D164" s="2">
        <v>14</v>
      </c>
      <c r="E164" t="s">
        <v>153</v>
      </c>
      <c r="F164" t="s">
        <v>28</v>
      </c>
      <c r="G164" t="s">
        <v>157</v>
      </c>
      <c r="H164">
        <v>0</v>
      </c>
      <c r="I164" s="21">
        <v>0</v>
      </c>
      <c r="J164" s="16">
        <v>0</v>
      </c>
      <c r="K164" s="2">
        <v>0</v>
      </c>
      <c r="L164" s="2">
        <f t="shared" si="32"/>
        <v>0</v>
      </c>
      <c r="M164" s="16">
        <v>3</v>
      </c>
      <c r="N164">
        <v>3</v>
      </c>
      <c r="O164" s="2">
        <f t="shared" si="33"/>
        <v>0</v>
      </c>
      <c r="P164" s="16">
        <v>3</v>
      </c>
      <c r="Q164">
        <v>3</v>
      </c>
      <c r="R164" s="2">
        <f t="shared" si="34"/>
        <v>0</v>
      </c>
      <c r="S164" s="2">
        <v>1</v>
      </c>
      <c r="T164" s="2">
        <v>1</v>
      </c>
      <c r="U164">
        <f t="shared" si="35"/>
        <v>0</v>
      </c>
      <c r="V164" s="2">
        <v>4</v>
      </c>
      <c r="W164" s="2">
        <v>4</v>
      </c>
      <c r="X164" s="2">
        <f t="shared" si="36"/>
        <v>0</v>
      </c>
      <c r="Y164" s="16">
        <v>7</v>
      </c>
      <c r="Z164" s="2">
        <v>7</v>
      </c>
      <c r="AA164" s="11">
        <f t="shared" si="37"/>
        <v>0</v>
      </c>
      <c r="AB164" s="2">
        <v>5</v>
      </c>
      <c r="AC164" s="2">
        <v>5</v>
      </c>
      <c r="AD164">
        <f t="shared" si="38"/>
        <v>0</v>
      </c>
      <c r="AE164" s="2">
        <v>2</v>
      </c>
      <c r="AF164" s="2">
        <v>2</v>
      </c>
      <c r="AG164" s="2">
        <f t="shared" si="39"/>
        <v>0</v>
      </c>
      <c r="AH164" s="2">
        <v>4</v>
      </c>
      <c r="AI164" s="2">
        <v>4</v>
      </c>
      <c r="AJ164">
        <f t="shared" si="40"/>
        <v>0</v>
      </c>
      <c r="AK164" s="2">
        <v>2</v>
      </c>
      <c r="AL164" s="2">
        <v>2</v>
      </c>
      <c r="AM164">
        <f t="shared" si="41"/>
        <v>0</v>
      </c>
      <c r="AN164" s="16">
        <v>3</v>
      </c>
      <c r="AO164" s="2">
        <v>3</v>
      </c>
      <c r="AP164">
        <f t="shared" si="42"/>
        <v>0</v>
      </c>
      <c r="AQ164" s="2">
        <v>1</v>
      </c>
      <c r="AR164" s="2">
        <v>1</v>
      </c>
      <c r="AS164" s="2">
        <f t="shared" si="43"/>
        <v>0</v>
      </c>
      <c r="AT164" s="2">
        <v>3</v>
      </c>
      <c r="AU164" s="2">
        <v>3</v>
      </c>
      <c r="AV164">
        <f t="shared" si="44"/>
        <v>0</v>
      </c>
      <c r="AW164" s="2">
        <v>2</v>
      </c>
      <c r="AX164" s="2">
        <v>2</v>
      </c>
      <c r="AY164" s="2">
        <f t="shared" si="45"/>
        <v>0</v>
      </c>
      <c r="AZ164" s="2">
        <v>2</v>
      </c>
      <c r="BA164" s="2">
        <v>2</v>
      </c>
      <c r="BB164" s="14">
        <f t="shared" si="46"/>
        <v>0</v>
      </c>
      <c r="BC164" s="2">
        <v>3</v>
      </c>
      <c r="BD164" s="2">
        <v>3</v>
      </c>
      <c r="BE164" s="2">
        <f t="shared" si="47"/>
        <v>0</v>
      </c>
    </row>
    <row r="165" spans="1:57" x14ac:dyDescent="0.25">
      <c r="A165">
        <v>181</v>
      </c>
      <c r="B165" t="s">
        <v>13</v>
      </c>
      <c r="C165">
        <v>-0.04</v>
      </c>
      <c r="D165" s="2">
        <v>60</v>
      </c>
      <c r="E165" t="s">
        <v>150</v>
      </c>
      <c r="F165" t="s">
        <v>25</v>
      </c>
      <c r="G165" t="s">
        <v>158</v>
      </c>
      <c r="H165">
        <v>0</v>
      </c>
      <c r="I165" s="21">
        <v>0.5</v>
      </c>
      <c r="J165" s="16">
        <v>0</v>
      </c>
      <c r="K165" s="2">
        <v>0</v>
      </c>
      <c r="L165" s="2">
        <f t="shared" si="32"/>
        <v>0</v>
      </c>
      <c r="M165" s="16">
        <v>0</v>
      </c>
      <c r="N165">
        <v>0</v>
      </c>
      <c r="O165" s="2">
        <f t="shared" si="33"/>
        <v>0</v>
      </c>
      <c r="P165" s="16">
        <v>0</v>
      </c>
      <c r="Q165" s="2">
        <v>0</v>
      </c>
      <c r="R165" s="2">
        <f t="shared" si="34"/>
        <v>0</v>
      </c>
      <c r="S165" s="2">
        <v>2</v>
      </c>
      <c r="T165" s="2">
        <v>2</v>
      </c>
      <c r="U165">
        <f t="shared" si="35"/>
        <v>0</v>
      </c>
      <c r="V165" s="2">
        <v>4</v>
      </c>
      <c r="W165" s="2">
        <v>4</v>
      </c>
      <c r="X165" s="2">
        <f t="shared" si="36"/>
        <v>0</v>
      </c>
      <c r="Y165" s="16">
        <v>2</v>
      </c>
      <c r="Z165" s="2">
        <v>2</v>
      </c>
      <c r="AA165" s="11">
        <f t="shared" si="37"/>
        <v>0</v>
      </c>
      <c r="AB165" s="2">
        <v>5</v>
      </c>
      <c r="AC165" s="2">
        <v>5</v>
      </c>
      <c r="AD165">
        <f t="shared" si="38"/>
        <v>0</v>
      </c>
      <c r="AE165" s="2">
        <v>1</v>
      </c>
      <c r="AF165" s="2">
        <v>1</v>
      </c>
      <c r="AG165" s="2">
        <f t="shared" si="39"/>
        <v>0</v>
      </c>
      <c r="AH165" s="2">
        <v>1</v>
      </c>
      <c r="AI165" s="2">
        <v>1</v>
      </c>
      <c r="AJ165">
        <f t="shared" si="40"/>
        <v>0</v>
      </c>
      <c r="AK165" s="2">
        <v>0</v>
      </c>
      <c r="AL165" s="2">
        <v>0</v>
      </c>
      <c r="AM165">
        <f t="shared" si="41"/>
        <v>0</v>
      </c>
      <c r="AN165" s="16">
        <v>0</v>
      </c>
      <c r="AO165" s="2">
        <v>0</v>
      </c>
      <c r="AP165">
        <f t="shared" si="42"/>
        <v>0</v>
      </c>
      <c r="AQ165" s="2">
        <v>0</v>
      </c>
      <c r="AR165" s="2">
        <v>0</v>
      </c>
      <c r="AS165" s="2">
        <f t="shared" si="43"/>
        <v>0</v>
      </c>
      <c r="AT165" s="2">
        <v>1</v>
      </c>
      <c r="AU165" s="2">
        <v>1</v>
      </c>
      <c r="AV165">
        <f t="shared" si="44"/>
        <v>0</v>
      </c>
      <c r="AW165" s="2">
        <v>1</v>
      </c>
      <c r="AX165" s="2">
        <v>1</v>
      </c>
      <c r="AY165" s="2">
        <f t="shared" si="45"/>
        <v>0</v>
      </c>
      <c r="BB165" s="14"/>
      <c r="BC165" s="2">
        <v>1</v>
      </c>
      <c r="BD165" s="2">
        <v>1</v>
      </c>
      <c r="BE165" s="2">
        <f t="shared" si="47"/>
        <v>0</v>
      </c>
    </row>
    <row r="166" spans="1:57" x14ac:dyDescent="0.25">
      <c r="A166">
        <v>182</v>
      </c>
      <c r="B166" t="s">
        <v>13</v>
      </c>
      <c r="C166">
        <v>-0.04</v>
      </c>
      <c r="D166" s="2">
        <v>103</v>
      </c>
      <c r="E166" t="s">
        <v>150</v>
      </c>
      <c r="F166" t="s">
        <v>25</v>
      </c>
      <c r="G166" t="s">
        <v>157</v>
      </c>
      <c r="H166">
        <v>0</v>
      </c>
      <c r="I166" s="21">
        <v>0.25</v>
      </c>
      <c r="J166" s="16">
        <v>0</v>
      </c>
      <c r="K166" s="2">
        <v>0</v>
      </c>
      <c r="L166" s="2">
        <f t="shared" si="32"/>
        <v>0</v>
      </c>
      <c r="M166" s="16">
        <v>0</v>
      </c>
      <c r="N166">
        <v>0</v>
      </c>
      <c r="O166" s="2">
        <f t="shared" si="33"/>
        <v>0</v>
      </c>
      <c r="P166" s="16">
        <v>0</v>
      </c>
      <c r="Q166" s="2">
        <v>0</v>
      </c>
      <c r="R166" s="2">
        <f t="shared" si="34"/>
        <v>0</v>
      </c>
      <c r="S166" s="2">
        <v>1</v>
      </c>
      <c r="T166" s="2">
        <v>1</v>
      </c>
      <c r="U166">
        <f t="shared" si="35"/>
        <v>0</v>
      </c>
      <c r="V166" s="2">
        <v>2</v>
      </c>
      <c r="W166" s="2">
        <v>1</v>
      </c>
      <c r="X166" s="24">
        <f t="shared" si="36"/>
        <v>-1</v>
      </c>
      <c r="Y166" s="16">
        <v>1</v>
      </c>
      <c r="Z166" s="2">
        <v>1</v>
      </c>
      <c r="AA166" s="11">
        <f t="shared" si="37"/>
        <v>0</v>
      </c>
      <c r="AB166" s="2">
        <v>4</v>
      </c>
      <c r="AC166" s="2">
        <v>4</v>
      </c>
      <c r="AD166">
        <f t="shared" si="38"/>
        <v>0</v>
      </c>
      <c r="AE166" s="2">
        <v>2</v>
      </c>
      <c r="AF166" s="2">
        <v>2</v>
      </c>
      <c r="AG166" s="2">
        <f t="shared" si="39"/>
        <v>0</v>
      </c>
      <c r="AH166" s="2">
        <v>3</v>
      </c>
      <c r="AI166" s="2">
        <v>3</v>
      </c>
      <c r="AJ166">
        <f t="shared" si="40"/>
        <v>0</v>
      </c>
      <c r="AK166" s="2">
        <v>3</v>
      </c>
      <c r="AL166" s="2">
        <v>3</v>
      </c>
      <c r="AM166">
        <f t="shared" si="41"/>
        <v>0</v>
      </c>
      <c r="AN166" s="16">
        <v>0</v>
      </c>
      <c r="AO166" s="2">
        <v>0</v>
      </c>
      <c r="AP166">
        <f t="shared" si="42"/>
        <v>0</v>
      </c>
      <c r="AQ166" s="2">
        <v>1</v>
      </c>
      <c r="AR166" s="2">
        <v>1</v>
      </c>
      <c r="AS166" s="2">
        <f t="shared" si="43"/>
        <v>0</v>
      </c>
      <c r="AT166" s="2">
        <v>1</v>
      </c>
      <c r="AU166" s="2">
        <v>1</v>
      </c>
      <c r="AV166">
        <f t="shared" si="44"/>
        <v>0</v>
      </c>
      <c r="AW166" s="2">
        <v>1</v>
      </c>
      <c r="AX166" s="2">
        <v>1</v>
      </c>
      <c r="AY166" s="2">
        <f t="shared" si="45"/>
        <v>0</v>
      </c>
      <c r="AZ166" s="2">
        <v>1</v>
      </c>
      <c r="BA166" s="2">
        <v>1</v>
      </c>
      <c r="BB166" s="14">
        <f t="shared" si="46"/>
        <v>0</v>
      </c>
      <c r="BC166" s="2">
        <v>2</v>
      </c>
      <c r="BD166" s="2">
        <v>2</v>
      </c>
      <c r="BE166" s="2">
        <f t="shared" si="47"/>
        <v>0</v>
      </c>
    </row>
    <row r="167" spans="1:57" x14ac:dyDescent="0.25">
      <c r="A167">
        <v>183</v>
      </c>
      <c r="B167" t="s">
        <v>9</v>
      </c>
      <c r="C167">
        <v>1.61</v>
      </c>
      <c r="D167" s="2">
        <v>6</v>
      </c>
      <c r="E167" t="s">
        <v>150</v>
      </c>
      <c r="F167" t="s">
        <v>25</v>
      </c>
      <c r="G167" t="s">
        <v>158</v>
      </c>
      <c r="H167">
        <v>0</v>
      </c>
      <c r="I167" s="21">
        <v>0</v>
      </c>
      <c r="J167" s="16">
        <v>2</v>
      </c>
      <c r="K167" s="2">
        <v>2</v>
      </c>
      <c r="L167" s="2">
        <f t="shared" si="32"/>
        <v>0</v>
      </c>
      <c r="M167" s="16">
        <v>1</v>
      </c>
      <c r="N167">
        <v>2</v>
      </c>
      <c r="O167" s="24">
        <f t="shared" si="33"/>
        <v>1</v>
      </c>
      <c r="P167" s="16">
        <v>0</v>
      </c>
      <c r="Q167">
        <v>2</v>
      </c>
      <c r="R167" s="24">
        <f t="shared" si="34"/>
        <v>2</v>
      </c>
      <c r="S167" s="2">
        <v>4</v>
      </c>
      <c r="T167" s="2">
        <v>4</v>
      </c>
      <c r="U167">
        <f t="shared" si="35"/>
        <v>0</v>
      </c>
      <c r="V167" s="2">
        <v>1</v>
      </c>
      <c r="W167" s="2">
        <v>1</v>
      </c>
      <c r="X167" s="2">
        <f t="shared" si="36"/>
        <v>0</v>
      </c>
      <c r="Y167" s="16">
        <v>0</v>
      </c>
      <c r="Z167" s="2">
        <v>0</v>
      </c>
      <c r="AA167" s="11">
        <f t="shared" si="37"/>
        <v>0</v>
      </c>
      <c r="AB167" s="2">
        <v>2</v>
      </c>
      <c r="AC167" s="2">
        <v>2</v>
      </c>
      <c r="AD167">
        <f t="shared" si="38"/>
        <v>0</v>
      </c>
      <c r="AE167" s="2">
        <v>3</v>
      </c>
      <c r="AF167" s="2">
        <v>3</v>
      </c>
      <c r="AG167" s="2">
        <f t="shared" si="39"/>
        <v>0</v>
      </c>
      <c r="AH167" s="2">
        <v>1</v>
      </c>
      <c r="AI167" s="2">
        <v>1</v>
      </c>
      <c r="AJ167">
        <f t="shared" si="40"/>
        <v>0</v>
      </c>
      <c r="AK167" s="2">
        <v>2</v>
      </c>
      <c r="AL167" s="2">
        <v>2</v>
      </c>
      <c r="AM167">
        <f t="shared" si="41"/>
        <v>0</v>
      </c>
      <c r="AN167" s="16">
        <v>1</v>
      </c>
      <c r="AO167" s="2">
        <v>3</v>
      </c>
      <c r="AP167" s="25">
        <f t="shared" si="42"/>
        <v>2</v>
      </c>
      <c r="AQ167" s="2">
        <v>1</v>
      </c>
      <c r="AR167" s="2">
        <v>1</v>
      </c>
      <c r="AS167" s="2">
        <f t="shared" si="43"/>
        <v>0</v>
      </c>
      <c r="AT167" s="2">
        <v>2</v>
      </c>
      <c r="AU167" s="2">
        <v>3</v>
      </c>
      <c r="AV167" s="25">
        <f t="shared" si="44"/>
        <v>1</v>
      </c>
      <c r="AW167" s="2">
        <v>2</v>
      </c>
      <c r="AX167" s="2">
        <v>2</v>
      </c>
      <c r="AY167" s="2">
        <f t="shared" si="45"/>
        <v>0</v>
      </c>
      <c r="AZ167" s="2">
        <v>0</v>
      </c>
      <c r="BA167" s="2">
        <v>0</v>
      </c>
      <c r="BB167" s="14">
        <f t="shared" si="46"/>
        <v>0</v>
      </c>
      <c r="BC167" s="2">
        <v>2</v>
      </c>
      <c r="BD167" s="2">
        <v>2</v>
      </c>
      <c r="BE167" s="2">
        <f t="shared" si="47"/>
        <v>0</v>
      </c>
    </row>
    <row r="168" spans="1:57" x14ac:dyDescent="0.25">
      <c r="A168">
        <v>184</v>
      </c>
      <c r="B168" t="s">
        <v>119</v>
      </c>
      <c r="C168" s="7">
        <v>1.81</v>
      </c>
      <c r="D168" s="2">
        <v>55</v>
      </c>
      <c r="E168" t="s">
        <v>33</v>
      </c>
      <c r="F168" t="s">
        <v>27</v>
      </c>
      <c r="G168" t="s">
        <v>157</v>
      </c>
      <c r="H168">
        <v>0</v>
      </c>
      <c r="I168" s="21">
        <v>0</v>
      </c>
      <c r="J168" s="16">
        <v>0</v>
      </c>
      <c r="K168" s="2">
        <v>0</v>
      </c>
      <c r="L168" s="2">
        <f t="shared" si="32"/>
        <v>0</v>
      </c>
      <c r="M168" s="16">
        <v>0</v>
      </c>
      <c r="N168">
        <v>0</v>
      </c>
      <c r="O168" s="2">
        <f t="shared" si="33"/>
        <v>0</v>
      </c>
      <c r="P168" s="16">
        <v>0</v>
      </c>
      <c r="Q168" s="2">
        <v>0</v>
      </c>
      <c r="R168" s="2">
        <f t="shared" si="34"/>
        <v>0</v>
      </c>
      <c r="S168" s="2">
        <v>2</v>
      </c>
      <c r="T168" s="2">
        <v>2</v>
      </c>
      <c r="U168">
        <f t="shared" si="35"/>
        <v>0</v>
      </c>
      <c r="X168" s="2"/>
      <c r="Y168" s="16">
        <v>0</v>
      </c>
      <c r="Z168" s="2">
        <v>0</v>
      </c>
      <c r="AA168" s="11">
        <f t="shared" si="37"/>
        <v>0</v>
      </c>
      <c r="AB168" s="2">
        <v>5</v>
      </c>
      <c r="AC168" s="2">
        <v>5</v>
      </c>
      <c r="AD168">
        <f t="shared" si="38"/>
        <v>0</v>
      </c>
      <c r="AE168" s="2">
        <v>2</v>
      </c>
      <c r="AF168" s="2">
        <v>2</v>
      </c>
      <c r="AG168" s="2">
        <f t="shared" si="39"/>
        <v>0</v>
      </c>
      <c r="AH168" s="2">
        <v>2</v>
      </c>
      <c r="AI168" s="2">
        <v>2</v>
      </c>
      <c r="AJ168">
        <f t="shared" si="40"/>
        <v>0</v>
      </c>
      <c r="AK168" s="2">
        <v>3</v>
      </c>
      <c r="AL168" s="2">
        <v>3</v>
      </c>
      <c r="AM168">
        <f t="shared" si="41"/>
        <v>0</v>
      </c>
      <c r="AN168" s="16">
        <v>2</v>
      </c>
      <c r="AO168" s="2">
        <v>2</v>
      </c>
      <c r="AP168">
        <f t="shared" si="42"/>
        <v>0</v>
      </c>
      <c r="AQ168" s="2">
        <v>0</v>
      </c>
      <c r="AR168" s="2">
        <v>0</v>
      </c>
      <c r="AS168" s="2">
        <f t="shared" si="43"/>
        <v>0</v>
      </c>
      <c r="AT168" s="2">
        <v>1</v>
      </c>
      <c r="AU168" s="2">
        <v>1</v>
      </c>
      <c r="AV168">
        <f t="shared" si="44"/>
        <v>0</v>
      </c>
      <c r="AW168" s="2">
        <v>1</v>
      </c>
      <c r="AX168" s="2">
        <v>1</v>
      </c>
      <c r="AY168" s="2">
        <f t="shared" si="45"/>
        <v>0</v>
      </c>
      <c r="BB168" s="14"/>
      <c r="BC168" s="2">
        <v>3</v>
      </c>
      <c r="BD168" s="2">
        <v>3</v>
      </c>
      <c r="BE168" s="2">
        <f t="shared" si="47"/>
        <v>0</v>
      </c>
    </row>
    <row r="169" spans="1:57" x14ac:dyDescent="0.25">
      <c r="A169">
        <v>185</v>
      </c>
      <c r="B169" t="s">
        <v>119</v>
      </c>
      <c r="C169" s="7">
        <v>1.81</v>
      </c>
      <c r="D169" s="2">
        <v>7</v>
      </c>
      <c r="E169" t="s">
        <v>33</v>
      </c>
      <c r="F169" t="s">
        <v>27</v>
      </c>
      <c r="G169" t="s">
        <v>157</v>
      </c>
      <c r="H169">
        <v>0</v>
      </c>
      <c r="I169" s="21">
        <v>0.5</v>
      </c>
      <c r="J169" s="16">
        <v>0</v>
      </c>
      <c r="K169" s="2">
        <v>0</v>
      </c>
      <c r="L169" s="2">
        <f t="shared" si="32"/>
        <v>0</v>
      </c>
      <c r="M169" s="16">
        <v>0</v>
      </c>
      <c r="N169">
        <v>0</v>
      </c>
      <c r="O169" s="2">
        <f t="shared" si="33"/>
        <v>0</v>
      </c>
      <c r="P169" s="16">
        <v>0</v>
      </c>
      <c r="Q169" s="2">
        <v>0</v>
      </c>
      <c r="R169" s="2">
        <f t="shared" si="34"/>
        <v>0</v>
      </c>
      <c r="S169" s="2">
        <v>3</v>
      </c>
      <c r="T169" s="2">
        <v>3</v>
      </c>
      <c r="U169">
        <f t="shared" si="35"/>
        <v>0</v>
      </c>
      <c r="V169" s="2">
        <v>1</v>
      </c>
      <c r="W169" s="2">
        <v>1</v>
      </c>
      <c r="X169" s="2">
        <f t="shared" si="36"/>
        <v>0</v>
      </c>
      <c r="Y169" s="16">
        <v>2</v>
      </c>
      <c r="Z169" s="2">
        <v>2</v>
      </c>
      <c r="AA169" s="11">
        <f t="shared" si="37"/>
        <v>0</v>
      </c>
      <c r="AB169" s="2">
        <v>4</v>
      </c>
      <c r="AC169" s="2">
        <v>4</v>
      </c>
      <c r="AD169">
        <f t="shared" si="38"/>
        <v>0</v>
      </c>
      <c r="AE169" s="2">
        <v>0</v>
      </c>
      <c r="AF169" s="2">
        <v>0</v>
      </c>
      <c r="AG169" s="2">
        <f t="shared" si="39"/>
        <v>0</v>
      </c>
      <c r="AH169" s="2">
        <v>4</v>
      </c>
      <c r="AI169" s="2">
        <v>4</v>
      </c>
      <c r="AJ169">
        <f t="shared" si="40"/>
        <v>0</v>
      </c>
      <c r="AK169" s="2">
        <v>1</v>
      </c>
      <c r="AL169" s="2">
        <v>1</v>
      </c>
      <c r="AM169">
        <f t="shared" si="41"/>
        <v>0</v>
      </c>
      <c r="AN169" s="16">
        <v>0</v>
      </c>
      <c r="AO169" s="2">
        <v>0</v>
      </c>
      <c r="AP169">
        <f t="shared" si="42"/>
        <v>0</v>
      </c>
      <c r="AQ169" s="2">
        <v>0</v>
      </c>
      <c r="AR169" s="2">
        <v>0</v>
      </c>
      <c r="AS169" s="2">
        <f t="shared" si="43"/>
        <v>0</v>
      </c>
      <c r="AT169" s="2">
        <v>1</v>
      </c>
      <c r="AU169" s="2">
        <v>1</v>
      </c>
      <c r="AV169">
        <f t="shared" si="44"/>
        <v>0</v>
      </c>
      <c r="AW169" s="2">
        <v>2</v>
      </c>
      <c r="AX169" s="2">
        <v>2</v>
      </c>
      <c r="AY169" s="2">
        <f t="shared" si="45"/>
        <v>0</v>
      </c>
      <c r="AZ169" s="2">
        <v>1</v>
      </c>
      <c r="BA169" s="2">
        <v>1</v>
      </c>
      <c r="BB169" s="14">
        <f t="shared" si="46"/>
        <v>0</v>
      </c>
      <c r="BC169" s="2">
        <v>1</v>
      </c>
      <c r="BD169" s="2">
        <v>1</v>
      </c>
      <c r="BE169" s="2">
        <f t="shared" si="47"/>
        <v>0</v>
      </c>
    </row>
    <row r="170" spans="1:57" x14ac:dyDescent="0.25">
      <c r="A170">
        <v>186</v>
      </c>
      <c r="B170" t="s">
        <v>7</v>
      </c>
      <c r="C170">
        <v>1.42</v>
      </c>
      <c r="D170" s="2">
        <v>6</v>
      </c>
      <c r="E170" t="s">
        <v>150</v>
      </c>
      <c r="F170" t="s">
        <v>25</v>
      </c>
      <c r="G170" t="s">
        <v>157</v>
      </c>
      <c r="H170">
        <v>0</v>
      </c>
      <c r="I170" s="21">
        <v>0.25</v>
      </c>
      <c r="J170" s="16">
        <v>0</v>
      </c>
      <c r="K170" s="2">
        <v>0</v>
      </c>
      <c r="L170" s="2">
        <f t="shared" si="32"/>
        <v>0</v>
      </c>
      <c r="M170" s="16">
        <v>2</v>
      </c>
      <c r="N170" s="2">
        <v>2</v>
      </c>
      <c r="O170" s="2">
        <f t="shared" si="33"/>
        <v>0</v>
      </c>
      <c r="P170" s="16">
        <v>2</v>
      </c>
      <c r="Q170" s="2">
        <v>2</v>
      </c>
      <c r="R170" s="2">
        <f t="shared" si="34"/>
        <v>0</v>
      </c>
      <c r="S170" s="2">
        <v>2</v>
      </c>
      <c r="T170" s="2">
        <v>2</v>
      </c>
      <c r="U170">
        <f t="shared" si="35"/>
        <v>0</v>
      </c>
      <c r="V170" s="2">
        <v>2</v>
      </c>
      <c r="W170" s="2">
        <v>2</v>
      </c>
      <c r="X170" s="2">
        <f t="shared" si="36"/>
        <v>0</v>
      </c>
      <c r="Y170" s="16">
        <v>0</v>
      </c>
      <c r="Z170" s="2">
        <v>0</v>
      </c>
      <c r="AA170" s="11">
        <f t="shared" si="37"/>
        <v>0</v>
      </c>
      <c r="AB170" s="2">
        <v>2</v>
      </c>
      <c r="AC170" s="2">
        <v>2</v>
      </c>
      <c r="AD170">
        <f t="shared" si="38"/>
        <v>0</v>
      </c>
      <c r="AE170" s="2">
        <v>2</v>
      </c>
      <c r="AF170" s="2">
        <v>2</v>
      </c>
      <c r="AG170" s="2">
        <f t="shared" si="39"/>
        <v>0</v>
      </c>
      <c r="AH170" s="2">
        <v>2</v>
      </c>
      <c r="AI170" s="2">
        <v>2</v>
      </c>
      <c r="AJ170">
        <f t="shared" si="40"/>
        <v>0</v>
      </c>
      <c r="AK170" s="2">
        <v>0</v>
      </c>
      <c r="AL170" s="2">
        <v>0</v>
      </c>
      <c r="AM170">
        <f t="shared" si="41"/>
        <v>0</v>
      </c>
      <c r="AN170" s="16">
        <v>0</v>
      </c>
      <c r="AO170" s="2">
        <v>0</v>
      </c>
      <c r="AP170">
        <f t="shared" si="42"/>
        <v>0</v>
      </c>
      <c r="AQ170" s="2">
        <v>1</v>
      </c>
      <c r="AR170" s="2">
        <v>1</v>
      </c>
      <c r="AS170" s="2">
        <f t="shared" si="43"/>
        <v>0</v>
      </c>
      <c r="AT170" s="2">
        <v>1</v>
      </c>
      <c r="AU170" s="2">
        <v>1</v>
      </c>
      <c r="AV170">
        <f t="shared" si="44"/>
        <v>0</v>
      </c>
      <c r="AW170" s="2">
        <v>1</v>
      </c>
      <c r="AX170" s="2">
        <v>1</v>
      </c>
      <c r="AY170" s="2">
        <f t="shared" si="45"/>
        <v>0</v>
      </c>
      <c r="AZ170" s="2">
        <v>1</v>
      </c>
      <c r="BA170" s="2">
        <v>1</v>
      </c>
      <c r="BB170" s="14">
        <f t="shared" si="46"/>
        <v>0</v>
      </c>
      <c r="BC170" s="2">
        <v>2</v>
      </c>
      <c r="BD170" s="2">
        <v>2</v>
      </c>
      <c r="BE170" s="2">
        <f t="shared" si="47"/>
        <v>0</v>
      </c>
    </row>
    <row r="171" spans="1:57" x14ac:dyDescent="0.25">
      <c r="A171">
        <v>187</v>
      </c>
      <c r="B171" t="s">
        <v>119</v>
      </c>
      <c r="C171" s="7">
        <v>1.81</v>
      </c>
      <c r="D171" s="2">
        <v>95</v>
      </c>
      <c r="E171" t="s">
        <v>33</v>
      </c>
      <c r="F171" t="s">
        <v>28</v>
      </c>
      <c r="G171" t="s">
        <v>157</v>
      </c>
      <c r="H171">
        <v>0</v>
      </c>
      <c r="I171" s="21">
        <v>1</v>
      </c>
      <c r="J171" s="16">
        <v>0</v>
      </c>
      <c r="K171" s="2">
        <v>0</v>
      </c>
      <c r="L171" s="2">
        <f t="shared" si="32"/>
        <v>0</v>
      </c>
      <c r="M171" s="16">
        <v>3</v>
      </c>
      <c r="N171">
        <v>3</v>
      </c>
      <c r="O171" s="2">
        <f t="shared" si="33"/>
        <v>0</v>
      </c>
      <c r="P171" s="16">
        <v>3</v>
      </c>
      <c r="Q171" s="2">
        <v>3</v>
      </c>
      <c r="R171" s="2">
        <f t="shared" si="34"/>
        <v>0</v>
      </c>
      <c r="S171" s="2">
        <v>2</v>
      </c>
      <c r="T171" s="2">
        <v>2</v>
      </c>
      <c r="U171">
        <f t="shared" si="35"/>
        <v>0</v>
      </c>
      <c r="V171" s="2">
        <v>3</v>
      </c>
      <c r="W171" s="2">
        <v>3</v>
      </c>
      <c r="X171" s="2">
        <f t="shared" si="36"/>
        <v>0</v>
      </c>
      <c r="Y171" s="16">
        <v>0</v>
      </c>
      <c r="Z171" s="2">
        <v>0</v>
      </c>
      <c r="AA171" s="11">
        <f t="shared" si="37"/>
        <v>0</v>
      </c>
      <c r="AB171" s="2">
        <v>5</v>
      </c>
      <c r="AC171" s="2">
        <v>5</v>
      </c>
      <c r="AD171">
        <f t="shared" si="38"/>
        <v>0</v>
      </c>
      <c r="AE171" s="2">
        <v>2</v>
      </c>
      <c r="AF171" s="2">
        <v>2</v>
      </c>
      <c r="AG171" s="2">
        <f t="shared" si="39"/>
        <v>0</v>
      </c>
      <c r="AH171" s="2">
        <v>4</v>
      </c>
      <c r="AI171" s="2">
        <v>4</v>
      </c>
      <c r="AJ171">
        <f t="shared" si="40"/>
        <v>0</v>
      </c>
      <c r="AK171" s="2">
        <v>0</v>
      </c>
      <c r="AL171" s="2">
        <v>0</v>
      </c>
      <c r="AM171">
        <f t="shared" si="41"/>
        <v>0</v>
      </c>
      <c r="AN171" s="16">
        <v>2</v>
      </c>
      <c r="AO171" s="2">
        <v>2</v>
      </c>
      <c r="AP171">
        <f t="shared" si="42"/>
        <v>0</v>
      </c>
      <c r="AQ171" s="2">
        <v>0</v>
      </c>
      <c r="AR171" s="2">
        <v>0</v>
      </c>
      <c r="AS171" s="2">
        <f t="shared" si="43"/>
        <v>0</v>
      </c>
      <c r="AT171" s="2">
        <v>2</v>
      </c>
      <c r="AU171" s="2">
        <v>2</v>
      </c>
      <c r="AV171">
        <f t="shared" si="44"/>
        <v>0</v>
      </c>
      <c r="AW171" s="2">
        <v>2</v>
      </c>
      <c r="AX171" s="2">
        <v>2</v>
      </c>
      <c r="AY171" s="2">
        <f t="shared" si="45"/>
        <v>0</v>
      </c>
      <c r="AZ171" s="2">
        <v>1</v>
      </c>
      <c r="BA171" s="2">
        <v>1</v>
      </c>
      <c r="BB171" s="14">
        <f t="shared" si="46"/>
        <v>0</v>
      </c>
      <c r="BC171" s="2">
        <v>2</v>
      </c>
      <c r="BD171" s="2">
        <v>2</v>
      </c>
      <c r="BE171" s="2">
        <f t="shared" si="47"/>
        <v>0</v>
      </c>
    </row>
    <row r="172" spans="1:57" x14ac:dyDescent="0.25">
      <c r="A172">
        <v>188</v>
      </c>
      <c r="B172" t="s">
        <v>13</v>
      </c>
      <c r="C172">
        <v>-0.04</v>
      </c>
      <c r="D172" s="2">
        <v>60</v>
      </c>
      <c r="E172" t="s">
        <v>153</v>
      </c>
      <c r="F172" t="s">
        <v>27</v>
      </c>
      <c r="G172" t="s">
        <v>158</v>
      </c>
      <c r="H172">
        <v>0</v>
      </c>
      <c r="I172" s="21">
        <v>0.5</v>
      </c>
      <c r="J172" s="16">
        <v>0</v>
      </c>
      <c r="K172" s="2">
        <v>0</v>
      </c>
      <c r="L172" s="2">
        <f t="shared" si="32"/>
        <v>0</v>
      </c>
      <c r="M172" s="16">
        <v>1</v>
      </c>
      <c r="N172">
        <v>1</v>
      </c>
      <c r="O172" s="2">
        <f t="shared" si="33"/>
        <v>0</v>
      </c>
      <c r="P172" s="16">
        <v>1</v>
      </c>
      <c r="Q172" s="2">
        <v>1</v>
      </c>
      <c r="R172" s="2">
        <f t="shared" si="34"/>
        <v>0</v>
      </c>
      <c r="S172" s="2">
        <v>3</v>
      </c>
      <c r="T172" s="2">
        <v>3</v>
      </c>
      <c r="U172">
        <f t="shared" si="35"/>
        <v>0</v>
      </c>
      <c r="V172" s="2">
        <v>1</v>
      </c>
      <c r="W172" s="2">
        <v>1</v>
      </c>
      <c r="X172" s="2">
        <f t="shared" si="36"/>
        <v>0</v>
      </c>
      <c r="Y172" s="16">
        <v>2</v>
      </c>
      <c r="Z172" s="2">
        <v>2</v>
      </c>
      <c r="AA172" s="11">
        <f t="shared" si="37"/>
        <v>0</v>
      </c>
      <c r="AB172" s="2">
        <v>4</v>
      </c>
      <c r="AC172" s="2">
        <v>4</v>
      </c>
      <c r="AD172">
        <f t="shared" si="38"/>
        <v>0</v>
      </c>
      <c r="AE172" s="2">
        <v>2</v>
      </c>
      <c r="AF172" s="2">
        <v>2</v>
      </c>
      <c r="AG172" s="2">
        <f t="shared" si="39"/>
        <v>0</v>
      </c>
      <c r="AH172" s="2">
        <v>3</v>
      </c>
      <c r="AI172" s="2">
        <v>3</v>
      </c>
      <c r="AJ172">
        <f t="shared" si="40"/>
        <v>0</v>
      </c>
      <c r="AK172" s="2">
        <v>2</v>
      </c>
      <c r="AL172" s="2">
        <v>2</v>
      </c>
      <c r="AM172">
        <f t="shared" si="41"/>
        <v>0</v>
      </c>
      <c r="AN172" s="16">
        <v>1</v>
      </c>
      <c r="AO172" s="2">
        <v>1</v>
      </c>
      <c r="AP172">
        <f t="shared" si="42"/>
        <v>0</v>
      </c>
      <c r="AQ172" s="2">
        <v>1</v>
      </c>
      <c r="AR172" s="2">
        <v>1</v>
      </c>
      <c r="AS172" s="2">
        <f t="shared" si="43"/>
        <v>0</v>
      </c>
      <c r="AT172" s="2">
        <v>1</v>
      </c>
      <c r="AU172" s="2">
        <v>1</v>
      </c>
      <c r="AV172">
        <f t="shared" si="44"/>
        <v>0</v>
      </c>
      <c r="AW172" s="2">
        <v>1</v>
      </c>
      <c r="AX172" s="2">
        <v>1</v>
      </c>
      <c r="AY172" s="2">
        <f t="shared" si="45"/>
        <v>0</v>
      </c>
      <c r="AZ172" s="2">
        <v>1</v>
      </c>
      <c r="BA172" s="2">
        <v>1</v>
      </c>
      <c r="BB172" s="14">
        <f t="shared" si="46"/>
        <v>0</v>
      </c>
      <c r="BC172" s="2">
        <v>2</v>
      </c>
      <c r="BD172" s="2">
        <v>2</v>
      </c>
      <c r="BE172" s="2">
        <f t="shared" si="47"/>
        <v>0</v>
      </c>
    </row>
    <row r="173" spans="1:57" x14ac:dyDescent="0.25">
      <c r="A173">
        <v>189</v>
      </c>
      <c r="B173" t="s">
        <v>13</v>
      </c>
      <c r="C173">
        <v>-0.04</v>
      </c>
      <c r="D173" s="2">
        <v>97</v>
      </c>
      <c r="E173" t="s">
        <v>150</v>
      </c>
      <c r="F173" t="s">
        <v>27</v>
      </c>
      <c r="G173" t="s">
        <v>157</v>
      </c>
      <c r="H173">
        <v>0</v>
      </c>
      <c r="I173" s="21">
        <v>0.25</v>
      </c>
      <c r="J173" s="16">
        <v>0</v>
      </c>
      <c r="K173" s="2">
        <v>0</v>
      </c>
      <c r="L173" s="2">
        <f t="shared" si="32"/>
        <v>0</v>
      </c>
      <c r="M173" s="16">
        <v>2</v>
      </c>
      <c r="N173">
        <v>2</v>
      </c>
      <c r="O173" s="2">
        <f t="shared" si="33"/>
        <v>0</v>
      </c>
      <c r="P173" s="16">
        <v>1</v>
      </c>
      <c r="Q173" s="2">
        <v>1</v>
      </c>
      <c r="R173" s="2">
        <f t="shared" si="34"/>
        <v>0</v>
      </c>
      <c r="S173" s="2">
        <v>4</v>
      </c>
      <c r="T173" s="2">
        <v>4</v>
      </c>
      <c r="U173">
        <f t="shared" si="35"/>
        <v>0</v>
      </c>
      <c r="X173" s="2"/>
      <c r="Y173" s="16">
        <v>0</v>
      </c>
      <c r="Z173" s="2">
        <v>0</v>
      </c>
      <c r="AA173" s="11">
        <f t="shared" si="37"/>
        <v>0</v>
      </c>
      <c r="AB173" s="2">
        <v>5</v>
      </c>
      <c r="AC173" s="2">
        <v>5</v>
      </c>
      <c r="AD173">
        <f t="shared" si="38"/>
        <v>0</v>
      </c>
      <c r="AE173" s="2">
        <v>3</v>
      </c>
      <c r="AF173" s="2">
        <v>3</v>
      </c>
      <c r="AG173" s="2">
        <f t="shared" si="39"/>
        <v>0</v>
      </c>
      <c r="AH173" s="2">
        <v>4</v>
      </c>
      <c r="AI173" s="2">
        <v>4</v>
      </c>
      <c r="AJ173">
        <f t="shared" si="40"/>
        <v>0</v>
      </c>
      <c r="AK173" s="2">
        <v>1</v>
      </c>
      <c r="AL173" s="2">
        <v>1</v>
      </c>
      <c r="AM173">
        <f t="shared" si="41"/>
        <v>0</v>
      </c>
      <c r="AN173" s="16">
        <v>2</v>
      </c>
      <c r="AO173" s="2">
        <v>2</v>
      </c>
      <c r="AP173">
        <f t="shared" si="42"/>
        <v>0</v>
      </c>
      <c r="AQ173" s="2">
        <v>0</v>
      </c>
      <c r="AR173" s="2">
        <v>0</v>
      </c>
      <c r="AS173" s="2">
        <f t="shared" si="43"/>
        <v>0</v>
      </c>
      <c r="AT173" s="2">
        <v>1</v>
      </c>
      <c r="AU173" s="2">
        <v>1</v>
      </c>
      <c r="AV173">
        <f t="shared" si="44"/>
        <v>0</v>
      </c>
      <c r="AW173" s="2">
        <v>1</v>
      </c>
      <c r="AX173" s="2">
        <v>1</v>
      </c>
      <c r="AY173" s="2">
        <f t="shared" si="45"/>
        <v>0</v>
      </c>
      <c r="AZ173" s="2">
        <v>2</v>
      </c>
      <c r="BA173" s="2">
        <v>2</v>
      </c>
      <c r="BB173" s="14">
        <f t="shared" si="46"/>
        <v>0</v>
      </c>
      <c r="BC173" s="2">
        <v>2</v>
      </c>
      <c r="BD173" s="2">
        <v>2</v>
      </c>
      <c r="BE173" s="2">
        <f t="shared" si="47"/>
        <v>0</v>
      </c>
    </row>
    <row r="174" spans="1:57" x14ac:dyDescent="0.25">
      <c r="A174">
        <v>190</v>
      </c>
      <c r="B174" t="s">
        <v>7</v>
      </c>
      <c r="C174">
        <v>1.42</v>
      </c>
      <c r="D174" s="2">
        <v>1</v>
      </c>
      <c r="E174" t="s">
        <v>150</v>
      </c>
      <c r="F174" t="s">
        <v>27</v>
      </c>
      <c r="G174" t="s">
        <v>157</v>
      </c>
      <c r="H174">
        <v>0</v>
      </c>
      <c r="I174" s="21">
        <v>0.75</v>
      </c>
      <c r="J174" s="16">
        <v>0</v>
      </c>
      <c r="K174" s="2">
        <v>0</v>
      </c>
      <c r="L174" s="2">
        <f t="shared" si="32"/>
        <v>0</v>
      </c>
      <c r="M174" s="16">
        <v>2</v>
      </c>
      <c r="N174">
        <v>0</v>
      </c>
      <c r="O174" s="24">
        <f t="shared" si="33"/>
        <v>-2</v>
      </c>
      <c r="P174" s="16">
        <v>2</v>
      </c>
      <c r="Q174" s="2">
        <v>0</v>
      </c>
      <c r="R174" s="24">
        <f t="shared" si="34"/>
        <v>-2</v>
      </c>
      <c r="S174" s="2">
        <v>1</v>
      </c>
      <c r="T174" s="2">
        <v>1</v>
      </c>
      <c r="U174">
        <f t="shared" si="35"/>
        <v>0</v>
      </c>
      <c r="V174" s="2">
        <v>3</v>
      </c>
      <c r="W174" s="2">
        <v>3</v>
      </c>
      <c r="X174" s="2">
        <f t="shared" si="36"/>
        <v>0</v>
      </c>
      <c r="Y174" s="16">
        <v>2</v>
      </c>
      <c r="Z174" s="2">
        <v>2</v>
      </c>
      <c r="AA174" s="11">
        <f t="shared" si="37"/>
        <v>0</v>
      </c>
      <c r="AB174" s="2">
        <v>3</v>
      </c>
      <c r="AC174" s="2">
        <v>3</v>
      </c>
      <c r="AD174">
        <f t="shared" si="38"/>
        <v>0</v>
      </c>
      <c r="AE174" s="2">
        <v>3</v>
      </c>
      <c r="AF174" s="2">
        <v>3</v>
      </c>
      <c r="AG174" s="2">
        <f t="shared" si="39"/>
        <v>0</v>
      </c>
      <c r="AH174" s="2">
        <v>4</v>
      </c>
      <c r="AI174" s="2">
        <v>4</v>
      </c>
      <c r="AJ174">
        <f t="shared" si="40"/>
        <v>0</v>
      </c>
      <c r="AK174" s="2">
        <v>3</v>
      </c>
      <c r="AL174" s="2">
        <v>2</v>
      </c>
      <c r="AM174" s="25">
        <f t="shared" si="41"/>
        <v>-1</v>
      </c>
      <c r="AN174" s="16">
        <v>3</v>
      </c>
      <c r="AO174" s="2">
        <v>3</v>
      </c>
      <c r="AP174">
        <f t="shared" si="42"/>
        <v>0</v>
      </c>
      <c r="AQ174" s="2">
        <v>1</v>
      </c>
      <c r="AR174" s="2">
        <v>1</v>
      </c>
      <c r="AS174" s="2">
        <f t="shared" si="43"/>
        <v>0</v>
      </c>
      <c r="AT174" s="2">
        <v>2</v>
      </c>
      <c r="AU174" s="2">
        <v>2</v>
      </c>
      <c r="AV174">
        <f t="shared" si="44"/>
        <v>0</v>
      </c>
      <c r="AW174" s="2">
        <v>1</v>
      </c>
      <c r="AX174" s="2">
        <v>1</v>
      </c>
      <c r="AY174" s="2">
        <f t="shared" si="45"/>
        <v>0</v>
      </c>
      <c r="AZ174" s="2">
        <v>1</v>
      </c>
      <c r="BA174" s="2">
        <v>3</v>
      </c>
      <c r="BB174" s="27">
        <f t="shared" si="46"/>
        <v>2</v>
      </c>
      <c r="BC174" s="2">
        <v>0</v>
      </c>
      <c r="BD174" s="2">
        <v>0</v>
      </c>
      <c r="BE174" s="2">
        <f t="shared" si="47"/>
        <v>0</v>
      </c>
    </row>
    <row r="175" spans="1:57" x14ac:dyDescent="0.25">
      <c r="A175">
        <v>191</v>
      </c>
      <c r="B175" t="s">
        <v>9</v>
      </c>
      <c r="C175">
        <v>1.61</v>
      </c>
      <c r="D175" s="2">
        <v>7</v>
      </c>
      <c r="E175" t="s">
        <v>24</v>
      </c>
      <c r="F175" t="s">
        <v>25</v>
      </c>
      <c r="G175" t="s">
        <v>157</v>
      </c>
      <c r="H175">
        <v>0</v>
      </c>
      <c r="I175" s="21">
        <v>0.5</v>
      </c>
      <c r="J175" s="16">
        <v>2</v>
      </c>
      <c r="K175" s="2">
        <v>2</v>
      </c>
      <c r="L175" s="2">
        <f t="shared" si="32"/>
        <v>0</v>
      </c>
      <c r="M175" s="16">
        <v>2</v>
      </c>
      <c r="N175">
        <v>2</v>
      </c>
      <c r="O175" s="2">
        <f t="shared" si="33"/>
        <v>0</v>
      </c>
      <c r="P175" s="16">
        <v>2</v>
      </c>
      <c r="Q175" s="2">
        <v>2</v>
      </c>
      <c r="R175" s="2">
        <f t="shared" si="34"/>
        <v>0</v>
      </c>
      <c r="S175" s="2">
        <v>4</v>
      </c>
      <c r="T175" s="2">
        <v>4</v>
      </c>
      <c r="U175">
        <f t="shared" si="35"/>
        <v>0</v>
      </c>
      <c r="X175" s="2"/>
      <c r="Y175" s="16">
        <v>0</v>
      </c>
      <c r="Z175" s="2">
        <v>0</v>
      </c>
      <c r="AA175" s="11">
        <f t="shared" si="37"/>
        <v>0</v>
      </c>
      <c r="AB175" s="2">
        <v>4</v>
      </c>
      <c r="AC175" s="2">
        <v>4</v>
      </c>
      <c r="AD175">
        <f t="shared" si="38"/>
        <v>0</v>
      </c>
      <c r="AE175" s="2">
        <v>2</v>
      </c>
      <c r="AF175" s="2">
        <v>2</v>
      </c>
      <c r="AG175" s="2">
        <f t="shared" si="39"/>
        <v>0</v>
      </c>
      <c r="AH175" s="2">
        <v>4</v>
      </c>
      <c r="AI175" s="2">
        <v>4</v>
      </c>
      <c r="AJ175">
        <f t="shared" si="40"/>
        <v>0</v>
      </c>
      <c r="AK175" s="2">
        <v>2</v>
      </c>
      <c r="AL175" s="2">
        <v>2</v>
      </c>
      <c r="AM175">
        <f t="shared" si="41"/>
        <v>0</v>
      </c>
      <c r="AN175" s="16">
        <v>1</v>
      </c>
      <c r="AO175" s="2">
        <v>1</v>
      </c>
      <c r="AP175">
        <f t="shared" si="42"/>
        <v>0</v>
      </c>
      <c r="AQ175" s="2">
        <v>1</v>
      </c>
      <c r="AR175" s="2">
        <v>1</v>
      </c>
      <c r="AS175" s="2">
        <f t="shared" si="43"/>
        <v>0</v>
      </c>
      <c r="AT175" s="2">
        <v>2</v>
      </c>
      <c r="AU175" s="2">
        <v>2</v>
      </c>
      <c r="AV175">
        <f t="shared" si="44"/>
        <v>0</v>
      </c>
      <c r="AW175" s="2">
        <v>2</v>
      </c>
      <c r="AX175" s="2">
        <v>2</v>
      </c>
      <c r="AY175" s="2">
        <f t="shared" si="45"/>
        <v>0</v>
      </c>
      <c r="AZ175" s="2">
        <v>1</v>
      </c>
      <c r="BA175" s="2">
        <v>1</v>
      </c>
      <c r="BB175" s="14">
        <f t="shared" si="46"/>
        <v>0</v>
      </c>
      <c r="BC175" s="2">
        <v>2</v>
      </c>
      <c r="BD175" s="2">
        <v>2</v>
      </c>
      <c r="BE175" s="2">
        <f t="shared" si="47"/>
        <v>0</v>
      </c>
    </row>
    <row r="176" spans="1:57" x14ac:dyDescent="0.25">
      <c r="A176" s="5">
        <v>192</v>
      </c>
      <c r="B176" s="5" t="s">
        <v>154</v>
      </c>
      <c r="C176" s="5">
        <v>-0.37</v>
      </c>
      <c r="D176" s="2">
        <v>14</v>
      </c>
      <c r="E176" s="5" t="s">
        <v>24</v>
      </c>
      <c r="F176" s="5" t="s">
        <v>26</v>
      </c>
      <c r="G176" t="s">
        <v>157</v>
      </c>
      <c r="H176" s="5">
        <v>1</v>
      </c>
      <c r="I176" s="22">
        <v>0.25</v>
      </c>
      <c r="J176" s="18">
        <v>0</v>
      </c>
      <c r="K176" s="2">
        <v>0</v>
      </c>
      <c r="L176" s="2">
        <f t="shared" si="32"/>
        <v>0</v>
      </c>
      <c r="M176" s="16">
        <v>2</v>
      </c>
      <c r="N176">
        <v>2</v>
      </c>
      <c r="O176" s="2">
        <f t="shared" si="33"/>
        <v>0</v>
      </c>
      <c r="P176" s="18">
        <v>0</v>
      </c>
      <c r="Q176" s="2">
        <v>0</v>
      </c>
      <c r="R176" s="2">
        <f t="shared" si="34"/>
        <v>0</v>
      </c>
      <c r="S176" s="2">
        <v>1</v>
      </c>
      <c r="T176" s="2">
        <v>1</v>
      </c>
      <c r="U176">
        <f t="shared" si="35"/>
        <v>0</v>
      </c>
      <c r="V176" s="2">
        <v>3</v>
      </c>
      <c r="W176" s="2">
        <v>3</v>
      </c>
      <c r="X176" s="2">
        <f t="shared" si="36"/>
        <v>0</v>
      </c>
      <c r="Y176" s="16">
        <v>0</v>
      </c>
      <c r="Z176" s="2">
        <v>0</v>
      </c>
      <c r="AA176" s="11">
        <f t="shared" si="37"/>
        <v>0</v>
      </c>
      <c r="AB176" s="2">
        <v>5</v>
      </c>
      <c r="AC176" s="2">
        <v>5</v>
      </c>
      <c r="AD176">
        <f t="shared" si="38"/>
        <v>0</v>
      </c>
      <c r="AE176" s="2">
        <v>2</v>
      </c>
      <c r="AF176" s="2">
        <v>2</v>
      </c>
      <c r="AG176" s="2">
        <f t="shared" si="39"/>
        <v>0</v>
      </c>
      <c r="AH176" s="2">
        <v>3</v>
      </c>
      <c r="AI176" s="2">
        <v>3</v>
      </c>
      <c r="AJ176">
        <f t="shared" si="40"/>
        <v>0</v>
      </c>
      <c r="AK176" s="2">
        <v>2</v>
      </c>
      <c r="AL176" s="2">
        <v>2</v>
      </c>
      <c r="AM176">
        <f t="shared" si="41"/>
        <v>0</v>
      </c>
      <c r="AN176" s="16">
        <v>2</v>
      </c>
      <c r="AO176" s="2">
        <v>2</v>
      </c>
      <c r="AP176">
        <f t="shared" si="42"/>
        <v>0</v>
      </c>
      <c r="AQ176" s="2">
        <v>2</v>
      </c>
      <c r="AR176" s="2">
        <v>2</v>
      </c>
      <c r="AS176" s="2">
        <f t="shared" si="43"/>
        <v>0</v>
      </c>
      <c r="AT176" s="2">
        <v>3</v>
      </c>
      <c r="AU176" s="2">
        <v>3</v>
      </c>
      <c r="AV176">
        <f t="shared" si="44"/>
        <v>0</v>
      </c>
      <c r="AW176" s="2">
        <v>2</v>
      </c>
      <c r="AX176" s="2">
        <v>2</v>
      </c>
      <c r="AY176" s="2">
        <f t="shared" si="45"/>
        <v>0</v>
      </c>
      <c r="AZ176" s="2">
        <v>1</v>
      </c>
      <c r="BA176" s="2">
        <v>1</v>
      </c>
      <c r="BB176" s="14">
        <f t="shared" si="46"/>
        <v>0</v>
      </c>
      <c r="BC176" s="2">
        <v>3</v>
      </c>
      <c r="BD176" s="2">
        <v>3</v>
      </c>
      <c r="BE176" s="2">
        <f t="shared" si="47"/>
        <v>0</v>
      </c>
    </row>
    <row r="177" spans="1:57" x14ac:dyDescent="0.25">
      <c r="A177" s="5">
        <v>193</v>
      </c>
      <c r="B177" s="5" t="s">
        <v>154</v>
      </c>
      <c r="C177" s="5">
        <v>-0.37</v>
      </c>
      <c r="D177" s="2">
        <v>7</v>
      </c>
      <c r="E177" s="5" t="s">
        <v>24</v>
      </c>
      <c r="F177" t="s">
        <v>27</v>
      </c>
      <c r="G177" s="5" t="s">
        <v>158</v>
      </c>
      <c r="H177" s="5">
        <v>1</v>
      </c>
      <c r="I177" s="21">
        <v>0.25</v>
      </c>
      <c r="J177" s="16">
        <v>0</v>
      </c>
      <c r="K177" s="2">
        <v>0</v>
      </c>
      <c r="L177" s="2">
        <f t="shared" si="32"/>
        <v>0</v>
      </c>
      <c r="M177" s="16">
        <v>0</v>
      </c>
      <c r="N177">
        <v>0</v>
      </c>
      <c r="O177" s="2">
        <f t="shared" si="33"/>
        <v>0</v>
      </c>
      <c r="P177" s="16">
        <v>0</v>
      </c>
      <c r="Q177" s="2">
        <v>0</v>
      </c>
      <c r="R177" s="2">
        <f t="shared" si="34"/>
        <v>0</v>
      </c>
      <c r="S177" s="2">
        <v>2</v>
      </c>
      <c r="T177" s="2">
        <v>1</v>
      </c>
      <c r="U177" s="25">
        <f t="shared" si="35"/>
        <v>-1</v>
      </c>
      <c r="V177">
        <v>2</v>
      </c>
      <c r="W177">
        <v>1</v>
      </c>
      <c r="X177" s="24">
        <f t="shared" si="36"/>
        <v>-1</v>
      </c>
      <c r="Y177" s="16">
        <v>4</v>
      </c>
      <c r="Z177" s="2">
        <v>4</v>
      </c>
      <c r="AA177" s="11">
        <f t="shared" si="37"/>
        <v>0</v>
      </c>
      <c r="AB177" s="2">
        <v>3</v>
      </c>
      <c r="AC177" s="2">
        <v>3</v>
      </c>
      <c r="AD177">
        <f t="shared" si="38"/>
        <v>0</v>
      </c>
      <c r="AE177" s="2">
        <v>2</v>
      </c>
      <c r="AF177" s="2">
        <v>2</v>
      </c>
      <c r="AG177" s="2">
        <f t="shared" si="39"/>
        <v>0</v>
      </c>
      <c r="AH177" s="2">
        <v>4</v>
      </c>
      <c r="AI177" s="2">
        <v>4</v>
      </c>
      <c r="AJ177">
        <f t="shared" si="40"/>
        <v>0</v>
      </c>
      <c r="AK177" s="2">
        <v>0</v>
      </c>
      <c r="AL177" s="2">
        <v>0</v>
      </c>
      <c r="AM177">
        <f t="shared" si="41"/>
        <v>0</v>
      </c>
      <c r="AN177" s="16">
        <v>1</v>
      </c>
      <c r="AO177" s="2">
        <v>0</v>
      </c>
      <c r="AP177" s="25">
        <f t="shared" si="42"/>
        <v>-1</v>
      </c>
      <c r="AQ177" s="2">
        <v>0</v>
      </c>
      <c r="AR177" s="2">
        <v>0</v>
      </c>
      <c r="AS177" s="2">
        <f t="shared" si="43"/>
        <v>0</v>
      </c>
      <c r="AT177" s="2">
        <v>1</v>
      </c>
      <c r="AU177" s="2">
        <v>1</v>
      </c>
      <c r="AV177">
        <f t="shared" si="44"/>
        <v>0</v>
      </c>
      <c r="AW177" s="2">
        <v>2</v>
      </c>
      <c r="AX177" s="2">
        <v>2</v>
      </c>
      <c r="AY177" s="2">
        <f t="shared" si="45"/>
        <v>0</v>
      </c>
      <c r="AZ177" s="2">
        <v>2</v>
      </c>
      <c r="BA177" s="2">
        <v>2</v>
      </c>
      <c r="BB177" s="14">
        <f t="shared" si="46"/>
        <v>0</v>
      </c>
      <c r="BC177" s="2">
        <v>3</v>
      </c>
      <c r="BD177" s="2">
        <v>2</v>
      </c>
      <c r="BE177" s="24">
        <f t="shared" si="47"/>
        <v>-1</v>
      </c>
    </row>
    <row r="178" spans="1:57" x14ac:dyDescent="0.25">
      <c r="A178" s="5">
        <v>194</v>
      </c>
      <c r="B178" s="5" t="s">
        <v>154</v>
      </c>
      <c r="C178" s="5">
        <v>-0.37</v>
      </c>
      <c r="D178" s="2">
        <v>90</v>
      </c>
      <c r="E178" s="5" t="s">
        <v>152</v>
      </c>
      <c r="F178" t="s">
        <v>25</v>
      </c>
      <c r="G178" t="s">
        <v>157</v>
      </c>
      <c r="H178" s="5">
        <v>1</v>
      </c>
      <c r="I178" s="21">
        <v>1</v>
      </c>
      <c r="J178" s="16">
        <v>0</v>
      </c>
      <c r="K178" s="2">
        <v>0</v>
      </c>
      <c r="L178" s="2">
        <f t="shared" si="32"/>
        <v>0</v>
      </c>
      <c r="M178" s="16">
        <v>2</v>
      </c>
      <c r="N178">
        <v>2</v>
      </c>
      <c r="O178" s="2">
        <f t="shared" si="33"/>
        <v>0</v>
      </c>
      <c r="P178" s="16">
        <v>2</v>
      </c>
      <c r="Q178" s="2">
        <v>2</v>
      </c>
      <c r="R178" s="2">
        <f t="shared" si="34"/>
        <v>0</v>
      </c>
      <c r="S178" s="2">
        <v>1</v>
      </c>
      <c r="T178" s="2">
        <v>1</v>
      </c>
      <c r="U178">
        <f t="shared" si="35"/>
        <v>0</v>
      </c>
      <c r="V178" s="2">
        <v>2</v>
      </c>
      <c r="W178" s="2">
        <v>2</v>
      </c>
      <c r="X178" s="2">
        <f t="shared" si="36"/>
        <v>0</v>
      </c>
      <c r="Y178" s="16">
        <v>0</v>
      </c>
      <c r="Z178" s="2">
        <v>0</v>
      </c>
      <c r="AA178" s="11">
        <f t="shared" si="37"/>
        <v>0</v>
      </c>
      <c r="AB178" s="2">
        <v>4</v>
      </c>
      <c r="AC178" s="2">
        <v>4</v>
      </c>
      <c r="AD178">
        <f t="shared" si="38"/>
        <v>0</v>
      </c>
      <c r="AE178" s="2">
        <v>2</v>
      </c>
      <c r="AF178" s="2">
        <v>2</v>
      </c>
      <c r="AG178" s="2">
        <f t="shared" si="39"/>
        <v>0</v>
      </c>
      <c r="AH178" s="2">
        <v>3</v>
      </c>
      <c r="AI178" s="2">
        <v>3</v>
      </c>
      <c r="AJ178">
        <f t="shared" si="40"/>
        <v>0</v>
      </c>
      <c r="AK178" s="2">
        <v>2</v>
      </c>
      <c r="AL178" s="2">
        <v>2</v>
      </c>
      <c r="AM178">
        <f t="shared" si="41"/>
        <v>0</v>
      </c>
      <c r="AN178" s="16">
        <v>1</v>
      </c>
      <c r="AO178" s="2">
        <v>1</v>
      </c>
      <c r="AP178">
        <f t="shared" si="42"/>
        <v>0</v>
      </c>
      <c r="AQ178" s="2">
        <v>3</v>
      </c>
      <c r="AR178" s="2">
        <v>3</v>
      </c>
      <c r="AS178" s="2">
        <f t="shared" si="43"/>
        <v>0</v>
      </c>
      <c r="AT178" s="2">
        <v>1</v>
      </c>
      <c r="AU178" s="2">
        <v>1</v>
      </c>
      <c r="AV178">
        <f t="shared" si="44"/>
        <v>0</v>
      </c>
      <c r="AW178" s="2">
        <v>2</v>
      </c>
      <c r="AX178" s="2">
        <v>2</v>
      </c>
      <c r="AY178" s="2">
        <f t="shared" si="45"/>
        <v>0</v>
      </c>
      <c r="AZ178" s="2">
        <v>1</v>
      </c>
      <c r="BA178" s="2">
        <v>0</v>
      </c>
      <c r="BB178" s="27">
        <f t="shared" si="46"/>
        <v>-1</v>
      </c>
      <c r="BC178" s="2">
        <v>2</v>
      </c>
      <c r="BD178" s="2">
        <v>2</v>
      </c>
      <c r="BE178" s="2">
        <f t="shared" si="47"/>
        <v>0</v>
      </c>
    </row>
    <row r="179" spans="1:57" x14ac:dyDescent="0.25">
      <c r="A179" s="5">
        <v>195</v>
      </c>
      <c r="B179" s="5" t="s">
        <v>9</v>
      </c>
      <c r="C179">
        <v>1.61</v>
      </c>
      <c r="D179" s="2">
        <v>38</v>
      </c>
      <c r="E179" s="5" t="s">
        <v>24</v>
      </c>
      <c r="F179" t="s">
        <v>27</v>
      </c>
      <c r="G179" t="s">
        <v>157</v>
      </c>
      <c r="H179" s="5">
        <v>1</v>
      </c>
      <c r="I179" s="21">
        <v>1</v>
      </c>
      <c r="J179" s="16">
        <v>0</v>
      </c>
      <c r="K179" s="2">
        <v>0</v>
      </c>
      <c r="L179" s="2">
        <f t="shared" si="32"/>
        <v>0</v>
      </c>
      <c r="M179" s="16">
        <v>2</v>
      </c>
      <c r="N179">
        <v>2</v>
      </c>
      <c r="O179" s="2">
        <f t="shared" si="33"/>
        <v>0</v>
      </c>
      <c r="P179" s="16">
        <v>2</v>
      </c>
      <c r="Q179" s="2">
        <v>2</v>
      </c>
      <c r="R179" s="2">
        <f t="shared" si="34"/>
        <v>0</v>
      </c>
      <c r="S179" s="2">
        <v>9</v>
      </c>
      <c r="T179" s="2">
        <v>5</v>
      </c>
      <c r="U179" s="25">
        <f t="shared" si="35"/>
        <v>-4</v>
      </c>
      <c r="V179">
        <v>2</v>
      </c>
      <c r="W179">
        <v>1</v>
      </c>
      <c r="X179" s="24">
        <f t="shared" si="36"/>
        <v>-1</v>
      </c>
      <c r="Y179" s="16">
        <v>0</v>
      </c>
      <c r="Z179" s="2">
        <v>0</v>
      </c>
      <c r="AA179" s="11">
        <f t="shared" si="37"/>
        <v>0</v>
      </c>
      <c r="AB179" s="2">
        <v>5</v>
      </c>
      <c r="AC179" s="2">
        <v>2</v>
      </c>
      <c r="AD179" s="25">
        <f t="shared" si="38"/>
        <v>-3</v>
      </c>
      <c r="AE179" s="2">
        <v>1</v>
      </c>
      <c r="AF179" s="2">
        <v>1</v>
      </c>
      <c r="AG179" s="2">
        <f t="shared" si="39"/>
        <v>0</v>
      </c>
      <c r="AH179" s="2">
        <v>4</v>
      </c>
      <c r="AI179" s="2">
        <v>4</v>
      </c>
      <c r="AJ179">
        <f t="shared" si="40"/>
        <v>0</v>
      </c>
      <c r="AK179" s="2">
        <v>2</v>
      </c>
      <c r="AL179" s="2">
        <v>2</v>
      </c>
      <c r="AM179">
        <f t="shared" si="41"/>
        <v>0</v>
      </c>
      <c r="AN179" s="16">
        <v>3</v>
      </c>
      <c r="AO179" s="2">
        <v>3</v>
      </c>
      <c r="AP179">
        <f t="shared" si="42"/>
        <v>0</v>
      </c>
      <c r="AQ179" s="2">
        <v>0</v>
      </c>
      <c r="AR179" s="2">
        <v>2</v>
      </c>
      <c r="AS179" s="24">
        <f t="shared" si="43"/>
        <v>2</v>
      </c>
      <c r="AT179" s="2">
        <v>2</v>
      </c>
      <c r="AU179" s="2">
        <v>3</v>
      </c>
      <c r="AV179" s="25">
        <f t="shared" si="44"/>
        <v>1</v>
      </c>
      <c r="AW179" s="2">
        <v>2</v>
      </c>
      <c r="AX179" s="2">
        <v>2</v>
      </c>
      <c r="AY179" s="2">
        <f t="shared" si="45"/>
        <v>0</v>
      </c>
      <c r="AZ179" s="2">
        <v>0</v>
      </c>
      <c r="BA179" s="2">
        <v>1</v>
      </c>
      <c r="BB179" s="27">
        <f t="shared" si="46"/>
        <v>1</v>
      </c>
      <c r="BC179" s="2">
        <v>2</v>
      </c>
      <c r="BD179" s="2">
        <v>1</v>
      </c>
      <c r="BE179" s="24">
        <f t="shared" si="47"/>
        <v>-1</v>
      </c>
    </row>
    <row r="180" spans="1:57" x14ac:dyDescent="0.25">
      <c r="A180" s="5">
        <v>196</v>
      </c>
      <c r="B180" s="5" t="s">
        <v>9</v>
      </c>
      <c r="C180">
        <v>1.61</v>
      </c>
      <c r="D180" s="2">
        <v>45</v>
      </c>
      <c r="E180" s="5" t="s">
        <v>24</v>
      </c>
      <c r="F180" t="s">
        <v>27</v>
      </c>
      <c r="G180" s="5" t="s">
        <v>158</v>
      </c>
      <c r="H180">
        <v>0</v>
      </c>
      <c r="I180" s="21">
        <v>0</v>
      </c>
      <c r="J180" s="16">
        <v>0</v>
      </c>
      <c r="K180" s="2">
        <v>1</v>
      </c>
      <c r="L180" s="24">
        <f t="shared" si="32"/>
        <v>1</v>
      </c>
      <c r="M180" s="16">
        <v>0</v>
      </c>
      <c r="N180">
        <v>0</v>
      </c>
      <c r="O180" s="2">
        <f t="shared" si="33"/>
        <v>0</v>
      </c>
      <c r="P180" s="16">
        <v>0</v>
      </c>
      <c r="Q180" s="2">
        <v>0</v>
      </c>
      <c r="R180" s="2">
        <f t="shared" si="34"/>
        <v>0</v>
      </c>
      <c r="S180" s="2">
        <v>2</v>
      </c>
      <c r="T180" s="2">
        <v>3</v>
      </c>
      <c r="U180" s="25">
        <f t="shared" si="35"/>
        <v>1</v>
      </c>
      <c r="V180" s="2">
        <v>2</v>
      </c>
      <c r="W180" s="2">
        <v>3</v>
      </c>
      <c r="X180" s="24">
        <f t="shared" si="36"/>
        <v>1</v>
      </c>
      <c r="Y180" s="16">
        <v>0</v>
      </c>
      <c r="Z180" s="2">
        <v>4</v>
      </c>
      <c r="AA180" s="11">
        <f t="shared" si="37"/>
        <v>4</v>
      </c>
      <c r="AB180" s="2">
        <v>3</v>
      </c>
      <c r="AC180" s="2">
        <v>5</v>
      </c>
      <c r="AD180" s="25">
        <f t="shared" si="38"/>
        <v>2</v>
      </c>
      <c r="AE180" s="2">
        <v>3</v>
      </c>
      <c r="AF180" s="2">
        <v>3</v>
      </c>
      <c r="AG180" s="2">
        <f t="shared" si="39"/>
        <v>0</v>
      </c>
      <c r="AH180" s="2">
        <v>3</v>
      </c>
      <c r="AI180" s="2">
        <v>3</v>
      </c>
      <c r="AJ180">
        <f t="shared" si="40"/>
        <v>0</v>
      </c>
      <c r="AK180" s="2">
        <v>3</v>
      </c>
      <c r="AL180" s="2">
        <v>3</v>
      </c>
      <c r="AM180">
        <f t="shared" si="41"/>
        <v>0</v>
      </c>
      <c r="AN180" s="16">
        <v>0</v>
      </c>
      <c r="AO180" s="2">
        <v>0</v>
      </c>
      <c r="AP180">
        <f t="shared" si="42"/>
        <v>0</v>
      </c>
      <c r="AQ180" s="2">
        <v>2</v>
      </c>
      <c r="AR180" s="2">
        <v>2</v>
      </c>
      <c r="AS180" s="2">
        <f t="shared" si="43"/>
        <v>0</v>
      </c>
      <c r="AT180" s="2">
        <v>1</v>
      </c>
      <c r="AU180" s="2">
        <v>1</v>
      </c>
      <c r="AV180">
        <f t="shared" si="44"/>
        <v>0</v>
      </c>
      <c r="AW180" s="2">
        <v>0</v>
      </c>
      <c r="AX180" s="2">
        <v>0</v>
      </c>
      <c r="AY180" s="2">
        <f t="shared" si="45"/>
        <v>0</v>
      </c>
      <c r="AZ180" s="2">
        <v>1</v>
      </c>
      <c r="BA180" s="2">
        <v>1</v>
      </c>
      <c r="BB180" s="14">
        <f t="shared" si="46"/>
        <v>0</v>
      </c>
      <c r="BC180" s="2">
        <v>3</v>
      </c>
      <c r="BD180" s="2">
        <v>3</v>
      </c>
      <c r="BE180" s="2">
        <f t="shared" si="47"/>
        <v>0</v>
      </c>
    </row>
    <row r="181" spans="1:57" x14ac:dyDescent="0.25">
      <c r="A181" s="5">
        <v>197</v>
      </c>
      <c r="B181" s="5" t="s">
        <v>9</v>
      </c>
      <c r="C181">
        <v>1.61</v>
      </c>
      <c r="D181" s="2">
        <v>37</v>
      </c>
      <c r="E181" s="5" t="s">
        <v>24</v>
      </c>
      <c r="F181" t="s">
        <v>26</v>
      </c>
      <c r="G181" t="s">
        <v>157</v>
      </c>
      <c r="H181" s="5">
        <v>1</v>
      </c>
      <c r="I181" s="21">
        <v>0.75</v>
      </c>
      <c r="J181" s="16">
        <v>1</v>
      </c>
      <c r="K181" s="2">
        <v>1</v>
      </c>
      <c r="L181" s="2">
        <f t="shared" si="32"/>
        <v>0</v>
      </c>
      <c r="M181" s="16">
        <v>1</v>
      </c>
      <c r="N181">
        <v>2</v>
      </c>
      <c r="O181" s="24">
        <f t="shared" si="33"/>
        <v>1</v>
      </c>
      <c r="P181" s="16">
        <v>0</v>
      </c>
      <c r="Q181" s="2">
        <v>2</v>
      </c>
      <c r="R181" s="24">
        <f t="shared" si="34"/>
        <v>2</v>
      </c>
      <c r="S181" s="2">
        <v>1</v>
      </c>
      <c r="T181" s="2">
        <v>1</v>
      </c>
      <c r="U181">
        <f t="shared" si="35"/>
        <v>0</v>
      </c>
      <c r="V181">
        <v>2</v>
      </c>
      <c r="W181">
        <v>2</v>
      </c>
      <c r="X181" s="2">
        <f t="shared" si="36"/>
        <v>0</v>
      </c>
      <c r="Y181" s="16">
        <v>0</v>
      </c>
      <c r="Z181" s="2">
        <v>0</v>
      </c>
      <c r="AA181" s="11">
        <f t="shared" si="37"/>
        <v>0</v>
      </c>
      <c r="AB181" s="2">
        <v>4</v>
      </c>
      <c r="AC181" s="2">
        <v>2</v>
      </c>
      <c r="AD181" s="25">
        <f t="shared" si="38"/>
        <v>-2</v>
      </c>
      <c r="AE181" s="2">
        <v>1</v>
      </c>
      <c r="AF181" s="2">
        <v>1</v>
      </c>
      <c r="AG181" s="2">
        <f t="shared" si="39"/>
        <v>0</v>
      </c>
      <c r="AH181" s="2">
        <v>4</v>
      </c>
      <c r="AI181" s="2">
        <v>4</v>
      </c>
      <c r="AJ181">
        <f t="shared" si="40"/>
        <v>0</v>
      </c>
      <c r="AK181" s="2">
        <v>0</v>
      </c>
      <c r="AL181" s="2">
        <v>0</v>
      </c>
      <c r="AM181">
        <f t="shared" si="41"/>
        <v>0</v>
      </c>
      <c r="AN181" s="16">
        <v>0</v>
      </c>
      <c r="AO181" s="2">
        <v>1</v>
      </c>
      <c r="AP181" s="25">
        <f t="shared" si="42"/>
        <v>1</v>
      </c>
      <c r="AQ181" s="2">
        <v>0</v>
      </c>
      <c r="AR181" s="2">
        <v>0</v>
      </c>
      <c r="AS181" s="2">
        <f t="shared" si="43"/>
        <v>0</v>
      </c>
      <c r="AT181" s="2">
        <v>3</v>
      </c>
      <c r="AU181" s="2">
        <v>3</v>
      </c>
      <c r="AV181">
        <f t="shared" si="44"/>
        <v>0</v>
      </c>
      <c r="AW181" s="2">
        <v>1</v>
      </c>
      <c r="AX181" s="2">
        <v>1</v>
      </c>
      <c r="AY181" s="2">
        <f t="shared" si="45"/>
        <v>0</v>
      </c>
      <c r="AZ181" s="2">
        <v>1</v>
      </c>
      <c r="BA181" s="2">
        <v>0</v>
      </c>
      <c r="BB181" s="27">
        <f t="shared" si="46"/>
        <v>-1</v>
      </c>
      <c r="BC181" s="2">
        <v>2</v>
      </c>
      <c r="BD181" s="2">
        <v>2</v>
      </c>
      <c r="BE181" s="2">
        <f t="shared" si="47"/>
        <v>0</v>
      </c>
    </row>
    <row r="182" spans="1:57" x14ac:dyDescent="0.25">
      <c r="A182" s="5">
        <v>198</v>
      </c>
      <c r="B182" s="5" t="s">
        <v>119</v>
      </c>
      <c r="C182" s="7">
        <v>1.81</v>
      </c>
      <c r="D182" s="2">
        <v>22</v>
      </c>
      <c r="E182" s="5" t="s">
        <v>153</v>
      </c>
      <c r="F182" t="s">
        <v>27</v>
      </c>
      <c r="G182" t="s">
        <v>157</v>
      </c>
      <c r="H182">
        <v>0</v>
      </c>
      <c r="I182" s="21">
        <v>0.5</v>
      </c>
      <c r="J182" s="16">
        <v>1</v>
      </c>
      <c r="K182" s="2">
        <v>1</v>
      </c>
      <c r="L182" s="2">
        <f t="shared" si="32"/>
        <v>0</v>
      </c>
      <c r="M182" s="16">
        <v>0</v>
      </c>
      <c r="N182">
        <v>0</v>
      </c>
      <c r="O182" s="2">
        <f t="shared" si="33"/>
        <v>0</v>
      </c>
      <c r="P182" s="16">
        <v>1</v>
      </c>
      <c r="Q182" s="2">
        <v>1</v>
      </c>
      <c r="R182" s="2">
        <f t="shared" si="34"/>
        <v>0</v>
      </c>
      <c r="S182" s="2">
        <v>1</v>
      </c>
      <c r="T182" s="2">
        <v>1</v>
      </c>
      <c r="U182">
        <f t="shared" si="35"/>
        <v>0</v>
      </c>
      <c r="V182" s="2">
        <v>1</v>
      </c>
      <c r="W182" s="2">
        <v>1</v>
      </c>
      <c r="X182" s="2">
        <f t="shared" si="36"/>
        <v>0</v>
      </c>
      <c r="Y182" s="16">
        <v>1</v>
      </c>
      <c r="Z182" s="2">
        <v>1</v>
      </c>
      <c r="AA182" s="11">
        <f t="shared" si="37"/>
        <v>0</v>
      </c>
      <c r="AB182" s="2">
        <v>3</v>
      </c>
      <c r="AC182" s="2">
        <v>3</v>
      </c>
      <c r="AD182">
        <f t="shared" si="38"/>
        <v>0</v>
      </c>
      <c r="AE182" s="2">
        <v>1</v>
      </c>
      <c r="AF182" s="2">
        <v>1</v>
      </c>
      <c r="AG182" s="2">
        <f t="shared" si="39"/>
        <v>0</v>
      </c>
      <c r="AH182" s="2">
        <v>3</v>
      </c>
      <c r="AI182" s="2">
        <v>3</v>
      </c>
      <c r="AJ182">
        <f t="shared" si="40"/>
        <v>0</v>
      </c>
      <c r="AK182" s="2">
        <v>0</v>
      </c>
      <c r="AL182" s="2">
        <v>0</v>
      </c>
      <c r="AM182">
        <f t="shared" si="41"/>
        <v>0</v>
      </c>
      <c r="AN182" s="16">
        <v>1</v>
      </c>
      <c r="AO182" s="2">
        <v>1</v>
      </c>
      <c r="AP182">
        <f t="shared" si="42"/>
        <v>0</v>
      </c>
      <c r="AQ182" s="2">
        <v>0</v>
      </c>
      <c r="AR182" s="2">
        <v>0</v>
      </c>
      <c r="AS182" s="2">
        <f t="shared" si="43"/>
        <v>0</v>
      </c>
      <c r="AT182" s="2">
        <v>1</v>
      </c>
      <c r="AU182" s="2">
        <v>1</v>
      </c>
      <c r="AV182">
        <f t="shared" si="44"/>
        <v>0</v>
      </c>
      <c r="AW182" s="2">
        <v>1</v>
      </c>
      <c r="AX182" s="2">
        <v>1</v>
      </c>
      <c r="AY182" s="2">
        <f t="shared" si="45"/>
        <v>0</v>
      </c>
      <c r="AZ182" s="2">
        <v>0</v>
      </c>
      <c r="BA182" s="2">
        <v>0</v>
      </c>
      <c r="BB182" s="14">
        <f t="shared" si="46"/>
        <v>0</v>
      </c>
      <c r="BC182" s="2">
        <v>0</v>
      </c>
      <c r="BD182" s="2">
        <v>0</v>
      </c>
      <c r="BE182" s="2">
        <f t="shared" si="47"/>
        <v>0</v>
      </c>
    </row>
    <row r="183" spans="1:57" x14ac:dyDescent="0.25">
      <c r="A183" s="5">
        <v>199</v>
      </c>
      <c r="B183" s="5" t="s">
        <v>154</v>
      </c>
      <c r="C183" s="5">
        <v>-0.37</v>
      </c>
      <c r="D183" s="2">
        <v>134</v>
      </c>
      <c r="E183" s="5" t="s">
        <v>24</v>
      </c>
      <c r="F183" t="s">
        <v>28</v>
      </c>
      <c r="G183" t="s">
        <v>157</v>
      </c>
      <c r="H183" s="5">
        <v>1</v>
      </c>
      <c r="I183" s="21">
        <v>0</v>
      </c>
      <c r="J183" s="16">
        <v>0</v>
      </c>
      <c r="K183" s="2">
        <v>0</v>
      </c>
      <c r="L183" s="2">
        <f t="shared" si="32"/>
        <v>0</v>
      </c>
      <c r="M183" s="16">
        <v>2</v>
      </c>
      <c r="N183">
        <v>2</v>
      </c>
      <c r="O183" s="2">
        <f t="shared" si="33"/>
        <v>0</v>
      </c>
      <c r="P183" s="16">
        <v>2</v>
      </c>
      <c r="Q183" s="2">
        <v>2</v>
      </c>
      <c r="R183" s="2">
        <f t="shared" si="34"/>
        <v>0</v>
      </c>
      <c r="S183" s="2">
        <v>5</v>
      </c>
      <c r="T183" s="2">
        <v>5</v>
      </c>
      <c r="U183">
        <f t="shared" si="35"/>
        <v>0</v>
      </c>
      <c r="V183">
        <v>4</v>
      </c>
      <c r="W183">
        <v>4</v>
      </c>
      <c r="X183" s="2">
        <f t="shared" si="36"/>
        <v>0</v>
      </c>
      <c r="Y183" s="16">
        <v>3</v>
      </c>
      <c r="Z183" s="2">
        <v>3</v>
      </c>
      <c r="AA183" s="11">
        <f t="shared" si="37"/>
        <v>0</v>
      </c>
      <c r="AB183" s="2">
        <v>5</v>
      </c>
      <c r="AC183" s="2">
        <v>5</v>
      </c>
      <c r="AD183">
        <f t="shared" si="38"/>
        <v>0</v>
      </c>
      <c r="AE183" s="2">
        <v>0</v>
      </c>
      <c r="AF183" s="2">
        <v>0</v>
      </c>
      <c r="AG183" s="2">
        <f t="shared" si="39"/>
        <v>0</v>
      </c>
      <c r="AH183" s="2">
        <v>4</v>
      </c>
      <c r="AI183" s="2">
        <v>4</v>
      </c>
      <c r="AJ183">
        <f t="shared" si="40"/>
        <v>0</v>
      </c>
      <c r="AK183" s="2">
        <v>1</v>
      </c>
      <c r="AL183" s="2">
        <v>1</v>
      </c>
      <c r="AM183">
        <f t="shared" si="41"/>
        <v>0</v>
      </c>
      <c r="AN183" s="16">
        <v>3</v>
      </c>
      <c r="AO183" s="2">
        <v>3</v>
      </c>
      <c r="AP183">
        <f t="shared" si="42"/>
        <v>0</v>
      </c>
      <c r="AQ183" s="2">
        <v>0</v>
      </c>
      <c r="AR183" s="2">
        <v>0</v>
      </c>
      <c r="AS183" s="2">
        <f t="shared" si="43"/>
        <v>0</v>
      </c>
      <c r="AT183" s="2">
        <v>2</v>
      </c>
      <c r="AU183" s="2">
        <v>2</v>
      </c>
      <c r="AV183">
        <f t="shared" si="44"/>
        <v>0</v>
      </c>
      <c r="AW183" s="2">
        <v>2</v>
      </c>
      <c r="AX183" s="2">
        <v>2</v>
      </c>
      <c r="AY183" s="2">
        <f t="shared" si="45"/>
        <v>0</v>
      </c>
      <c r="AZ183" s="2">
        <v>0</v>
      </c>
      <c r="BA183" s="2">
        <v>0</v>
      </c>
      <c r="BB183" s="14">
        <f t="shared" si="46"/>
        <v>0</v>
      </c>
      <c r="BC183" s="2">
        <v>3</v>
      </c>
      <c r="BD183" s="2">
        <v>3</v>
      </c>
      <c r="BE183" s="2">
        <f t="shared" si="47"/>
        <v>0</v>
      </c>
    </row>
    <row r="184" spans="1:57" x14ac:dyDescent="0.25">
      <c r="A184" s="5">
        <v>200</v>
      </c>
      <c r="B184" s="5" t="s">
        <v>154</v>
      </c>
      <c r="C184" s="5">
        <v>-0.37</v>
      </c>
      <c r="D184" s="2">
        <v>80</v>
      </c>
      <c r="E184" s="5" t="s">
        <v>24</v>
      </c>
      <c r="F184" t="s">
        <v>26</v>
      </c>
      <c r="G184" t="s">
        <v>157</v>
      </c>
      <c r="H184" s="5">
        <v>1</v>
      </c>
      <c r="I184" s="21">
        <v>0.25</v>
      </c>
      <c r="J184" s="16">
        <v>2</v>
      </c>
      <c r="K184" s="2">
        <v>2</v>
      </c>
      <c r="L184" s="2">
        <f t="shared" si="32"/>
        <v>0</v>
      </c>
      <c r="M184" s="16">
        <v>0</v>
      </c>
      <c r="N184">
        <v>0</v>
      </c>
      <c r="O184" s="2">
        <f t="shared" si="33"/>
        <v>0</v>
      </c>
      <c r="P184" s="16">
        <v>0</v>
      </c>
      <c r="Q184" s="2">
        <v>0</v>
      </c>
      <c r="R184" s="2">
        <f t="shared" si="34"/>
        <v>0</v>
      </c>
      <c r="S184" s="2">
        <v>1</v>
      </c>
      <c r="T184" s="2">
        <v>1</v>
      </c>
      <c r="U184">
        <f t="shared" si="35"/>
        <v>0</v>
      </c>
      <c r="V184" s="2">
        <v>4</v>
      </c>
      <c r="W184" s="2">
        <v>4</v>
      </c>
      <c r="X184" s="2">
        <f t="shared" si="36"/>
        <v>0</v>
      </c>
      <c r="Y184" s="16">
        <v>0</v>
      </c>
      <c r="Z184" s="2">
        <v>0</v>
      </c>
      <c r="AA184" s="11">
        <f t="shared" si="37"/>
        <v>0</v>
      </c>
      <c r="AB184" s="2">
        <v>5</v>
      </c>
      <c r="AC184" s="2">
        <v>5</v>
      </c>
      <c r="AD184">
        <f t="shared" si="38"/>
        <v>0</v>
      </c>
      <c r="AE184" s="2">
        <v>2</v>
      </c>
      <c r="AF184" s="2">
        <v>2</v>
      </c>
      <c r="AG184" s="2">
        <f t="shared" si="39"/>
        <v>0</v>
      </c>
      <c r="AH184" s="2">
        <v>4</v>
      </c>
      <c r="AI184" s="2">
        <v>4</v>
      </c>
      <c r="AJ184">
        <f t="shared" si="40"/>
        <v>0</v>
      </c>
      <c r="AK184" s="2">
        <v>2</v>
      </c>
      <c r="AL184" s="2">
        <v>2</v>
      </c>
      <c r="AM184">
        <f t="shared" si="41"/>
        <v>0</v>
      </c>
      <c r="AN184" s="16">
        <v>0</v>
      </c>
      <c r="AO184" s="2">
        <v>0</v>
      </c>
      <c r="AP184">
        <f t="shared" si="42"/>
        <v>0</v>
      </c>
      <c r="AQ184" s="2">
        <v>0</v>
      </c>
      <c r="AR184" s="2">
        <v>0</v>
      </c>
      <c r="AS184" s="2">
        <f t="shared" si="43"/>
        <v>0</v>
      </c>
      <c r="AT184" s="2">
        <v>1</v>
      </c>
      <c r="AU184" s="2">
        <v>1</v>
      </c>
      <c r="AV184">
        <f t="shared" si="44"/>
        <v>0</v>
      </c>
      <c r="AW184" s="2">
        <v>2</v>
      </c>
      <c r="AX184" s="2">
        <v>2</v>
      </c>
      <c r="AY184" s="2">
        <f t="shared" si="45"/>
        <v>0</v>
      </c>
      <c r="AZ184" s="2">
        <v>0</v>
      </c>
      <c r="BA184" s="2">
        <v>1</v>
      </c>
      <c r="BB184" s="27">
        <f t="shared" si="46"/>
        <v>1</v>
      </c>
      <c r="BC184" s="2">
        <v>3</v>
      </c>
      <c r="BD184" s="2">
        <v>3</v>
      </c>
      <c r="BE184" s="2">
        <f t="shared" si="47"/>
        <v>0</v>
      </c>
    </row>
    <row r="185" spans="1:57" x14ac:dyDescent="0.25">
      <c r="A185" s="5">
        <v>201</v>
      </c>
      <c r="B185" s="5" t="s">
        <v>154</v>
      </c>
      <c r="C185" s="5">
        <v>-0.37</v>
      </c>
      <c r="D185" s="2">
        <v>14</v>
      </c>
      <c r="E185" s="5" t="s">
        <v>24</v>
      </c>
      <c r="F185" t="s">
        <v>28</v>
      </c>
      <c r="G185" s="5" t="s">
        <v>158</v>
      </c>
      <c r="H185" s="5">
        <v>1</v>
      </c>
      <c r="I185" s="21">
        <v>0.5</v>
      </c>
      <c r="J185" s="16">
        <v>1</v>
      </c>
      <c r="K185" s="2">
        <v>1</v>
      </c>
      <c r="L185" s="2">
        <f t="shared" si="32"/>
        <v>0</v>
      </c>
      <c r="M185" s="16">
        <v>2</v>
      </c>
      <c r="N185">
        <v>2</v>
      </c>
      <c r="O185" s="2">
        <f t="shared" si="33"/>
        <v>0</v>
      </c>
      <c r="P185" s="16">
        <v>2</v>
      </c>
      <c r="Q185" s="2">
        <v>2</v>
      </c>
      <c r="R185" s="2">
        <f t="shared" si="34"/>
        <v>0</v>
      </c>
      <c r="S185" s="2">
        <v>8</v>
      </c>
      <c r="T185" s="2">
        <v>8</v>
      </c>
      <c r="U185">
        <f t="shared" si="35"/>
        <v>0</v>
      </c>
      <c r="V185">
        <v>3</v>
      </c>
      <c r="W185">
        <v>3</v>
      </c>
      <c r="X185" s="2">
        <f t="shared" si="36"/>
        <v>0</v>
      </c>
      <c r="Y185" s="16">
        <v>0</v>
      </c>
      <c r="Z185" s="2">
        <v>0</v>
      </c>
      <c r="AA185" s="11">
        <f t="shared" si="37"/>
        <v>0</v>
      </c>
      <c r="AB185" s="2">
        <v>5</v>
      </c>
      <c r="AC185" s="2">
        <v>5</v>
      </c>
      <c r="AD185">
        <f t="shared" si="38"/>
        <v>0</v>
      </c>
      <c r="AE185" s="2">
        <v>1</v>
      </c>
      <c r="AF185" s="2">
        <v>1</v>
      </c>
      <c r="AG185" s="2">
        <f t="shared" si="39"/>
        <v>0</v>
      </c>
      <c r="AH185" s="2">
        <v>4</v>
      </c>
      <c r="AI185" s="2">
        <v>4</v>
      </c>
      <c r="AJ185">
        <f t="shared" si="40"/>
        <v>0</v>
      </c>
      <c r="AK185" s="2">
        <v>2</v>
      </c>
      <c r="AL185" s="2">
        <v>2</v>
      </c>
      <c r="AM185">
        <f t="shared" si="41"/>
        <v>0</v>
      </c>
      <c r="AN185" s="16">
        <v>3</v>
      </c>
      <c r="AO185" s="2">
        <v>3</v>
      </c>
      <c r="AP185">
        <f t="shared" si="42"/>
        <v>0</v>
      </c>
      <c r="AQ185" s="2">
        <v>0</v>
      </c>
      <c r="AR185" s="2">
        <v>0</v>
      </c>
      <c r="AS185" s="2">
        <f t="shared" si="43"/>
        <v>0</v>
      </c>
      <c r="AT185" s="2">
        <v>2</v>
      </c>
      <c r="AU185" s="2">
        <v>2</v>
      </c>
      <c r="AV185">
        <f t="shared" si="44"/>
        <v>0</v>
      </c>
      <c r="AW185" s="2">
        <v>1</v>
      </c>
      <c r="AX185" s="2">
        <v>1</v>
      </c>
      <c r="AY185" s="2">
        <f t="shared" si="45"/>
        <v>0</v>
      </c>
      <c r="AZ185" s="2">
        <v>1</v>
      </c>
      <c r="BA185" s="2">
        <v>0</v>
      </c>
      <c r="BB185" s="27">
        <f t="shared" si="46"/>
        <v>-1</v>
      </c>
      <c r="BC185" s="2">
        <v>2</v>
      </c>
      <c r="BD185" s="2">
        <v>2</v>
      </c>
      <c r="BE185" s="2">
        <f t="shared" si="47"/>
        <v>0</v>
      </c>
    </row>
    <row r="186" spans="1:57" x14ac:dyDescent="0.25">
      <c r="A186" s="5">
        <v>202</v>
      </c>
      <c r="B186" s="5" t="s">
        <v>119</v>
      </c>
      <c r="C186" s="7">
        <v>1.81</v>
      </c>
      <c r="D186" s="2">
        <v>52</v>
      </c>
      <c r="E186" s="5" t="s">
        <v>33</v>
      </c>
      <c r="F186" t="s">
        <v>27</v>
      </c>
      <c r="G186" t="s">
        <v>157</v>
      </c>
      <c r="H186">
        <v>0</v>
      </c>
      <c r="I186" s="21">
        <v>0</v>
      </c>
      <c r="J186" s="16">
        <v>0</v>
      </c>
      <c r="K186" s="2">
        <v>0</v>
      </c>
      <c r="L186" s="2">
        <f t="shared" si="32"/>
        <v>0</v>
      </c>
      <c r="M186" s="16">
        <v>0</v>
      </c>
      <c r="N186">
        <v>0</v>
      </c>
      <c r="O186" s="2">
        <f t="shared" si="33"/>
        <v>0</v>
      </c>
      <c r="P186" s="16">
        <v>0</v>
      </c>
      <c r="Q186" s="2">
        <v>0</v>
      </c>
      <c r="R186" s="2">
        <f t="shared" si="34"/>
        <v>0</v>
      </c>
      <c r="S186" s="2">
        <v>1</v>
      </c>
      <c r="T186" s="2">
        <v>1</v>
      </c>
      <c r="U186">
        <f t="shared" si="35"/>
        <v>0</v>
      </c>
      <c r="V186" s="2">
        <v>2</v>
      </c>
      <c r="W186" s="2">
        <v>2</v>
      </c>
      <c r="X186" s="2">
        <f t="shared" si="36"/>
        <v>0</v>
      </c>
      <c r="Y186" s="16">
        <v>6</v>
      </c>
      <c r="Z186" s="2">
        <v>6</v>
      </c>
      <c r="AA186" s="11">
        <f t="shared" si="37"/>
        <v>0</v>
      </c>
      <c r="AB186" s="2">
        <v>5</v>
      </c>
      <c r="AC186" s="2">
        <v>5</v>
      </c>
      <c r="AD186">
        <f t="shared" si="38"/>
        <v>0</v>
      </c>
      <c r="AE186" s="2">
        <v>3</v>
      </c>
      <c r="AF186" s="2">
        <v>3</v>
      </c>
      <c r="AG186" s="2">
        <f t="shared" si="39"/>
        <v>0</v>
      </c>
      <c r="AH186" s="2">
        <v>3</v>
      </c>
      <c r="AI186" s="2">
        <v>3</v>
      </c>
      <c r="AJ186">
        <f t="shared" si="40"/>
        <v>0</v>
      </c>
      <c r="AK186" s="2">
        <v>0</v>
      </c>
      <c r="AL186" s="2">
        <v>0</v>
      </c>
      <c r="AM186">
        <f t="shared" si="41"/>
        <v>0</v>
      </c>
      <c r="AN186" s="16">
        <v>0</v>
      </c>
      <c r="AO186" s="2">
        <v>0</v>
      </c>
      <c r="AP186">
        <f t="shared" si="42"/>
        <v>0</v>
      </c>
      <c r="AQ186" s="2">
        <v>0</v>
      </c>
      <c r="AR186" s="2">
        <v>0</v>
      </c>
      <c r="AS186" s="2">
        <f t="shared" si="43"/>
        <v>0</v>
      </c>
      <c r="AT186" s="2">
        <v>1</v>
      </c>
      <c r="AU186" s="2">
        <v>1</v>
      </c>
      <c r="AV186">
        <f t="shared" si="44"/>
        <v>0</v>
      </c>
      <c r="AW186" s="2">
        <v>2</v>
      </c>
      <c r="AX186" s="2">
        <v>2</v>
      </c>
      <c r="AY186" s="2">
        <f t="shared" si="45"/>
        <v>0</v>
      </c>
      <c r="AZ186" s="2">
        <v>3</v>
      </c>
      <c r="BA186" s="2">
        <v>3</v>
      </c>
      <c r="BB186" s="14">
        <f t="shared" si="46"/>
        <v>0</v>
      </c>
      <c r="BC186" s="2">
        <v>2</v>
      </c>
      <c r="BD186" s="2">
        <v>2</v>
      </c>
      <c r="BE186" s="2">
        <f t="shared" si="47"/>
        <v>0</v>
      </c>
    </row>
    <row r="187" spans="1:57" x14ac:dyDescent="0.25">
      <c r="A187" s="5">
        <v>203</v>
      </c>
      <c r="B187" s="5" t="s">
        <v>119</v>
      </c>
      <c r="C187" s="7">
        <v>1.81</v>
      </c>
      <c r="D187" s="2">
        <v>21</v>
      </c>
      <c r="E187" s="5" t="s">
        <v>153</v>
      </c>
      <c r="F187" t="s">
        <v>27</v>
      </c>
      <c r="G187" t="s">
        <v>157</v>
      </c>
      <c r="H187">
        <v>0</v>
      </c>
      <c r="I187" s="21">
        <v>0</v>
      </c>
      <c r="J187" s="16">
        <v>0</v>
      </c>
      <c r="K187" s="2">
        <v>0</v>
      </c>
      <c r="L187" s="2">
        <f t="shared" si="32"/>
        <v>0</v>
      </c>
      <c r="M187" s="16">
        <v>2</v>
      </c>
      <c r="N187">
        <v>2</v>
      </c>
      <c r="O187" s="2">
        <f t="shared" si="33"/>
        <v>0</v>
      </c>
      <c r="P187" s="16">
        <v>0</v>
      </c>
      <c r="Q187" s="2">
        <v>0</v>
      </c>
      <c r="R187" s="2">
        <f t="shared" si="34"/>
        <v>0</v>
      </c>
      <c r="S187" s="2">
        <v>3</v>
      </c>
      <c r="T187" s="2">
        <v>3</v>
      </c>
      <c r="U187">
        <f t="shared" si="35"/>
        <v>0</v>
      </c>
      <c r="V187">
        <v>4</v>
      </c>
      <c r="W187">
        <v>4</v>
      </c>
      <c r="X187" s="2">
        <f t="shared" si="36"/>
        <v>0</v>
      </c>
      <c r="Y187" s="16">
        <v>6</v>
      </c>
      <c r="Z187" s="2">
        <v>6</v>
      </c>
      <c r="AA187" s="11">
        <f t="shared" si="37"/>
        <v>0</v>
      </c>
      <c r="AB187" s="2">
        <v>5</v>
      </c>
      <c r="AC187" s="2">
        <v>5</v>
      </c>
      <c r="AD187">
        <f t="shared" si="38"/>
        <v>0</v>
      </c>
      <c r="AE187" s="2">
        <v>2</v>
      </c>
      <c r="AF187" s="2">
        <v>2</v>
      </c>
      <c r="AG187" s="2">
        <f t="shared" si="39"/>
        <v>0</v>
      </c>
      <c r="AH187" s="2">
        <v>4</v>
      </c>
      <c r="AI187" s="2">
        <v>4</v>
      </c>
      <c r="AJ187">
        <f t="shared" si="40"/>
        <v>0</v>
      </c>
      <c r="AK187" s="2">
        <v>2</v>
      </c>
      <c r="AL187" s="2">
        <v>2</v>
      </c>
      <c r="AM187">
        <f t="shared" si="41"/>
        <v>0</v>
      </c>
      <c r="AN187" s="16">
        <v>3</v>
      </c>
      <c r="AO187" s="2">
        <v>3</v>
      </c>
      <c r="AP187">
        <f t="shared" si="42"/>
        <v>0</v>
      </c>
      <c r="AQ187" s="2">
        <v>2</v>
      </c>
      <c r="AR187" s="2">
        <v>2</v>
      </c>
      <c r="AS187" s="2">
        <f t="shared" si="43"/>
        <v>0</v>
      </c>
      <c r="AT187" s="2">
        <v>1</v>
      </c>
      <c r="AU187" s="2">
        <v>1</v>
      </c>
      <c r="AV187">
        <f t="shared" si="44"/>
        <v>0</v>
      </c>
      <c r="AW187" s="2">
        <v>1</v>
      </c>
      <c r="AX187" s="2">
        <v>1</v>
      </c>
      <c r="AY187" s="2">
        <f t="shared" si="45"/>
        <v>0</v>
      </c>
      <c r="AZ187" s="2">
        <v>2</v>
      </c>
      <c r="BA187" s="2">
        <v>2</v>
      </c>
      <c r="BB187" s="14">
        <f t="shared" si="46"/>
        <v>0</v>
      </c>
      <c r="BC187" s="2">
        <v>3</v>
      </c>
      <c r="BD187" s="2">
        <v>3</v>
      </c>
      <c r="BE187" s="2">
        <f t="shared" si="47"/>
        <v>0</v>
      </c>
    </row>
    <row r="188" spans="1:57" x14ac:dyDescent="0.25">
      <c r="A188" s="5">
        <v>204</v>
      </c>
      <c r="B188" s="5" t="s">
        <v>119</v>
      </c>
      <c r="C188" s="7">
        <v>1.81</v>
      </c>
      <c r="D188" s="2">
        <v>49</v>
      </c>
      <c r="E188" s="5" t="s">
        <v>33</v>
      </c>
      <c r="F188" t="s">
        <v>25</v>
      </c>
      <c r="G188" t="s">
        <v>157</v>
      </c>
      <c r="H188">
        <v>0</v>
      </c>
      <c r="I188" s="21">
        <v>0</v>
      </c>
      <c r="J188" s="16">
        <v>1</v>
      </c>
      <c r="K188" s="2">
        <v>1</v>
      </c>
      <c r="L188" s="2">
        <f t="shared" si="32"/>
        <v>0</v>
      </c>
      <c r="M188" s="16">
        <v>0</v>
      </c>
      <c r="N188">
        <v>0</v>
      </c>
      <c r="O188" s="2">
        <f t="shared" si="33"/>
        <v>0</v>
      </c>
      <c r="P188" s="16">
        <v>0</v>
      </c>
      <c r="Q188" s="2">
        <v>0</v>
      </c>
      <c r="R188" s="2">
        <f t="shared" si="34"/>
        <v>0</v>
      </c>
      <c r="S188" s="2">
        <v>1</v>
      </c>
      <c r="T188" s="2">
        <v>1</v>
      </c>
      <c r="U188">
        <f t="shared" si="35"/>
        <v>0</v>
      </c>
      <c r="V188" s="2">
        <v>2</v>
      </c>
      <c r="W188" s="2">
        <v>2</v>
      </c>
      <c r="X188" s="2">
        <f t="shared" si="36"/>
        <v>0</v>
      </c>
      <c r="Y188" s="16">
        <v>4</v>
      </c>
      <c r="Z188" s="2">
        <v>4</v>
      </c>
      <c r="AA188" s="11">
        <f t="shared" si="37"/>
        <v>0</v>
      </c>
      <c r="AB188" s="2">
        <v>5</v>
      </c>
      <c r="AC188" s="2">
        <v>5</v>
      </c>
      <c r="AD188">
        <f t="shared" si="38"/>
        <v>0</v>
      </c>
      <c r="AE188" s="2">
        <v>0</v>
      </c>
      <c r="AF188" s="2">
        <v>0</v>
      </c>
      <c r="AG188" s="2">
        <f t="shared" si="39"/>
        <v>0</v>
      </c>
      <c r="AH188" s="2">
        <v>4</v>
      </c>
      <c r="AI188" s="2">
        <v>4</v>
      </c>
      <c r="AJ188">
        <f t="shared" si="40"/>
        <v>0</v>
      </c>
      <c r="AK188" s="2">
        <v>3</v>
      </c>
      <c r="AL188" s="2">
        <v>3</v>
      </c>
      <c r="AM188">
        <f t="shared" si="41"/>
        <v>0</v>
      </c>
      <c r="AN188" s="16">
        <v>1</v>
      </c>
      <c r="AO188" s="2">
        <v>1</v>
      </c>
      <c r="AP188">
        <f t="shared" si="42"/>
        <v>0</v>
      </c>
      <c r="AQ188" s="2">
        <v>0</v>
      </c>
      <c r="AR188" s="2">
        <v>0</v>
      </c>
      <c r="AS188" s="2">
        <f t="shared" si="43"/>
        <v>0</v>
      </c>
      <c r="AT188" s="2">
        <v>1</v>
      </c>
      <c r="AU188" s="2">
        <v>1</v>
      </c>
      <c r="AV188">
        <f t="shared" si="44"/>
        <v>0</v>
      </c>
      <c r="AW188" s="2">
        <v>2</v>
      </c>
      <c r="AX188" s="2">
        <v>2</v>
      </c>
      <c r="AY188" s="2">
        <f t="shared" si="45"/>
        <v>0</v>
      </c>
      <c r="AZ188" s="2">
        <v>0</v>
      </c>
      <c r="BA188" s="2">
        <v>0</v>
      </c>
      <c r="BB188" s="14">
        <f t="shared" si="46"/>
        <v>0</v>
      </c>
      <c r="BC188" s="2">
        <v>2</v>
      </c>
      <c r="BD188" s="2">
        <v>2</v>
      </c>
      <c r="BE188" s="2">
        <f t="shared" si="47"/>
        <v>0</v>
      </c>
    </row>
    <row r="189" spans="1:57" x14ac:dyDescent="0.25">
      <c r="A189" s="5">
        <v>205</v>
      </c>
      <c r="B189" s="5" t="s">
        <v>13</v>
      </c>
      <c r="C189">
        <v>-0.04</v>
      </c>
      <c r="D189" s="2">
        <v>12</v>
      </c>
      <c r="E189" s="5" t="s">
        <v>33</v>
      </c>
      <c r="F189" t="s">
        <v>28</v>
      </c>
      <c r="G189" s="5" t="s">
        <v>158</v>
      </c>
      <c r="H189">
        <v>0</v>
      </c>
      <c r="I189" s="21">
        <v>0.25</v>
      </c>
      <c r="J189" s="16">
        <v>0</v>
      </c>
      <c r="K189" s="2">
        <v>0</v>
      </c>
      <c r="L189" s="2">
        <f t="shared" si="32"/>
        <v>0</v>
      </c>
      <c r="M189" s="16">
        <v>1</v>
      </c>
      <c r="N189">
        <v>1</v>
      </c>
      <c r="O189" s="2">
        <f t="shared" si="33"/>
        <v>0</v>
      </c>
      <c r="P189" s="16">
        <v>1</v>
      </c>
      <c r="Q189" s="2">
        <v>1</v>
      </c>
      <c r="R189" s="2">
        <f t="shared" si="34"/>
        <v>0</v>
      </c>
      <c r="S189" s="2">
        <v>1</v>
      </c>
      <c r="T189" s="2">
        <v>1</v>
      </c>
      <c r="U189">
        <f t="shared" si="35"/>
        <v>0</v>
      </c>
      <c r="V189">
        <v>1</v>
      </c>
      <c r="W189">
        <v>1</v>
      </c>
      <c r="X189" s="2">
        <f t="shared" si="36"/>
        <v>0</v>
      </c>
      <c r="Y189" s="16">
        <v>0</v>
      </c>
      <c r="Z189" s="2">
        <v>0</v>
      </c>
      <c r="AA189" s="11">
        <f t="shared" si="37"/>
        <v>0</v>
      </c>
      <c r="AB189" s="2">
        <v>5</v>
      </c>
      <c r="AC189" s="2">
        <v>5</v>
      </c>
      <c r="AD189">
        <f t="shared" si="38"/>
        <v>0</v>
      </c>
      <c r="AE189" s="2">
        <v>2</v>
      </c>
      <c r="AF189" s="2">
        <v>2</v>
      </c>
      <c r="AG189" s="2">
        <f t="shared" si="39"/>
        <v>0</v>
      </c>
      <c r="AH189" s="2">
        <v>3</v>
      </c>
      <c r="AI189" s="2">
        <v>3</v>
      </c>
      <c r="AJ189">
        <f t="shared" si="40"/>
        <v>0</v>
      </c>
      <c r="AK189" s="2">
        <v>0</v>
      </c>
      <c r="AL189" s="2">
        <v>0</v>
      </c>
      <c r="AM189">
        <f t="shared" si="41"/>
        <v>0</v>
      </c>
      <c r="AN189" s="16">
        <v>2</v>
      </c>
      <c r="AO189" s="2">
        <v>2</v>
      </c>
      <c r="AP189">
        <f t="shared" si="42"/>
        <v>0</v>
      </c>
      <c r="AQ189" s="2">
        <v>1</v>
      </c>
      <c r="AR189" s="2">
        <v>1</v>
      </c>
      <c r="AS189" s="2">
        <f t="shared" si="43"/>
        <v>0</v>
      </c>
      <c r="AT189" s="2">
        <v>1</v>
      </c>
      <c r="AU189" s="2">
        <v>1</v>
      </c>
      <c r="AV189">
        <f t="shared" si="44"/>
        <v>0</v>
      </c>
      <c r="AW189" s="2">
        <v>1</v>
      </c>
      <c r="AX189" s="2">
        <v>1</v>
      </c>
      <c r="AY189" s="2">
        <f t="shared" si="45"/>
        <v>0</v>
      </c>
      <c r="AZ189" s="2">
        <v>0</v>
      </c>
      <c r="BA189" s="2">
        <v>0</v>
      </c>
      <c r="BB189" s="14">
        <f t="shared" si="46"/>
        <v>0</v>
      </c>
      <c r="BC189" s="2">
        <v>1</v>
      </c>
      <c r="BD189" s="2">
        <v>1</v>
      </c>
      <c r="BE189" s="2">
        <f t="shared" si="47"/>
        <v>0</v>
      </c>
    </row>
    <row r="190" spans="1:57" x14ac:dyDescent="0.25">
      <c r="A190" s="5">
        <v>206</v>
      </c>
      <c r="B190" s="5" t="s">
        <v>13</v>
      </c>
      <c r="C190">
        <v>-0.04</v>
      </c>
      <c r="D190" s="2">
        <v>13</v>
      </c>
      <c r="E190" s="5" t="s">
        <v>150</v>
      </c>
      <c r="F190" t="s">
        <v>25</v>
      </c>
      <c r="G190" t="s">
        <v>157</v>
      </c>
      <c r="H190">
        <v>0</v>
      </c>
      <c r="I190" s="21">
        <v>0.25</v>
      </c>
      <c r="J190" s="16">
        <v>0</v>
      </c>
      <c r="K190" s="2">
        <v>0</v>
      </c>
      <c r="L190" s="2">
        <f t="shared" si="32"/>
        <v>0</v>
      </c>
      <c r="M190" s="16">
        <v>2</v>
      </c>
      <c r="N190">
        <v>2</v>
      </c>
      <c r="O190" s="2">
        <f t="shared" si="33"/>
        <v>0</v>
      </c>
      <c r="P190" s="16">
        <v>2</v>
      </c>
      <c r="Q190" s="2">
        <v>2</v>
      </c>
      <c r="R190" s="2">
        <f t="shared" si="34"/>
        <v>0</v>
      </c>
      <c r="S190" s="2">
        <v>1</v>
      </c>
      <c r="T190" s="2">
        <v>1</v>
      </c>
      <c r="U190">
        <f t="shared" si="35"/>
        <v>0</v>
      </c>
      <c r="V190" s="2">
        <v>3</v>
      </c>
      <c r="W190" s="2">
        <v>3</v>
      </c>
      <c r="X190" s="2">
        <f t="shared" si="36"/>
        <v>0</v>
      </c>
      <c r="Y190" s="16">
        <v>0</v>
      </c>
      <c r="Z190" s="2">
        <v>0</v>
      </c>
      <c r="AA190" s="11">
        <f t="shared" si="37"/>
        <v>0</v>
      </c>
      <c r="AB190" s="2">
        <v>5</v>
      </c>
      <c r="AC190" s="2">
        <v>5</v>
      </c>
      <c r="AD190">
        <f t="shared" si="38"/>
        <v>0</v>
      </c>
      <c r="AE190" s="2">
        <v>2</v>
      </c>
      <c r="AF190" s="2">
        <v>2</v>
      </c>
      <c r="AG190" s="2">
        <f t="shared" si="39"/>
        <v>0</v>
      </c>
      <c r="AH190" s="2">
        <v>2</v>
      </c>
      <c r="AI190" s="2">
        <v>2</v>
      </c>
      <c r="AJ190">
        <f t="shared" si="40"/>
        <v>0</v>
      </c>
      <c r="AK190" s="2">
        <v>1</v>
      </c>
      <c r="AL190" s="2">
        <v>1</v>
      </c>
      <c r="AM190">
        <f t="shared" si="41"/>
        <v>0</v>
      </c>
      <c r="AN190" s="16">
        <v>3</v>
      </c>
      <c r="AO190" s="2">
        <v>3</v>
      </c>
      <c r="AP190">
        <f t="shared" si="42"/>
        <v>0</v>
      </c>
      <c r="AQ190" s="2">
        <v>1</v>
      </c>
      <c r="AR190" s="2">
        <v>1</v>
      </c>
      <c r="AS190" s="2">
        <f t="shared" si="43"/>
        <v>0</v>
      </c>
      <c r="AT190" s="2">
        <v>2</v>
      </c>
      <c r="AU190" s="2">
        <v>2</v>
      </c>
      <c r="AV190">
        <f t="shared" si="44"/>
        <v>0</v>
      </c>
      <c r="AW190" s="2">
        <v>2</v>
      </c>
      <c r="AX190" s="2">
        <v>2</v>
      </c>
      <c r="AY190" s="2">
        <f t="shared" si="45"/>
        <v>0</v>
      </c>
      <c r="AZ190" s="2">
        <v>1</v>
      </c>
      <c r="BA190" s="2">
        <v>1</v>
      </c>
      <c r="BB190" s="14">
        <f t="shared" si="46"/>
        <v>0</v>
      </c>
      <c r="BC190" s="2">
        <v>2</v>
      </c>
      <c r="BD190" s="2">
        <v>2</v>
      </c>
      <c r="BE190" s="2">
        <f t="shared" si="47"/>
        <v>0</v>
      </c>
    </row>
    <row r="191" spans="1:57" x14ac:dyDescent="0.25">
      <c r="A191" s="5">
        <v>207</v>
      </c>
      <c r="B191" s="5" t="s">
        <v>154</v>
      </c>
      <c r="C191" s="5">
        <v>-0.37</v>
      </c>
      <c r="D191" s="2">
        <v>14</v>
      </c>
      <c r="E191" s="5" t="s">
        <v>153</v>
      </c>
      <c r="F191" t="s">
        <v>27</v>
      </c>
      <c r="G191" t="s">
        <v>157</v>
      </c>
      <c r="H191" s="5">
        <v>1</v>
      </c>
      <c r="I191" s="21">
        <v>0.25</v>
      </c>
      <c r="J191" s="16">
        <v>2</v>
      </c>
      <c r="K191" s="2">
        <v>2</v>
      </c>
      <c r="L191" s="2">
        <f t="shared" si="32"/>
        <v>0</v>
      </c>
      <c r="M191" s="16">
        <v>3</v>
      </c>
      <c r="N191">
        <v>3</v>
      </c>
      <c r="O191" s="2">
        <f t="shared" si="33"/>
        <v>0</v>
      </c>
      <c r="P191" s="16">
        <v>3</v>
      </c>
      <c r="Q191" s="2">
        <v>3</v>
      </c>
      <c r="R191" s="2">
        <f t="shared" si="34"/>
        <v>0</v>
      </c>
      <c r="S191" s="2">
        <v>1</v>
      </c>
      <c r="T191" s="2">
        <v>1</v>
      </c>
      <c r="U191">
        <f t="shared" si="35"/>
        <v>0</v>
      </c>
      <c r="V191">
        <v>3</v>
      </c>
      <c r="W191">
        <v>1</v>
      </c>
      <c r="X191" s="24">
        <f t="shared" si="36"/>
        <v>-2</v>
      </c>
      <c r="Y191" s="16">
        <v>1</v>
      </c>
      <c r="Z191" s="2">
        <v>1</v>
      </c>
      <c r="AA191" s="11">
        <f t="shared" si="37"/>
        <v>0</v>
      </c>
      <c r="AB191" s="2">
        <v>1</v>
      </c>
      <c r="AC191" s="2">
        <v>1</v>
      </c>
      <c r="AD191">
        <f t="shared" si="38"/>
        <v>0</v>
      </c>
      <c r="AE191" s="2">
        <v>3</v>
      </c>
      <c r="AF191" s="2">
        <v>3</v>
      </c>
      <c r="AG191" s="2">
        <f t="shared" si="39"/>
        <v>0</v>
      </c>
      <c r="AH191" s="2">
        <v>3</v>
      </c>
      <c r="AI191" s="2">
        <v>3</v>
      </c>
      <c r="AJ191">
        <f t="shared" si="40"/>
        <v>0</v>
      </c>
      <c r="AK191" s="2">
        <v>0</v>
      </c>
      <c r="AL191" s="2">
        <v>0</v>
      </c>
      <c r="AM191">
        <f t="shared" si="41"/>
        <v>0</v>
      </c>
      <c r="AN191" s="16">
        <v>0</v>
      </c>
      <c r="AO191" s="2">
        <v>0</v>
      </c>
      <c r="AP191">
        <f t="shared" si="42"/>
        <v>0</v>
      </c>
      <c r="AQ191" s="2">
        <v>2</v>
      </c>
      <c r="AR191" s="2">
        <v>2</v>
      </c>
      <c r="AS191" s="2">
        <f t="shared" si="43"/>
        <v>0</v>
      </c>
      <c r="AT191" s="2">
        <v>1</v>
      </c>
      <c r="AU191" s="2">
        <v>1</v>
      </c>
      <c r="AV191">
        <f t="shared" si="44"/>
        <v>0</v>
      </c>
      <c r="AW191" s="2">
        <v>2</v>
      </c>
      <c r="AX191" s="2">
        <v>2</v>
      </c>
      <c r="AY191" s="2">
        <f t="shared" si="45"/>
        <v>0</v>
      </c>
      <c r="AZ191" s="2">
        <v>1</v>
      </c>
      <c r="BA191" s="2">
        <v>1</v>
      </c>
      <c r="BB191" s="14">
        <f t="shared" si="46"/>
        <v>0</v>
      </c>
      <c r="BC191" s="2">
        <v>3</v>
      </c>
      <c r="BD191" s="2">
        <v>3</v>
      </c>
      <c r="BE191" s="2">
        <f t="shared" si="47"/>
        <v>0</v>
      </c>
    </row>
    <row r="192" spans="1:57" x14ac:dyDescent="0.25">
      <c r="A192" s="5">
        <v>208</v>
      </c>
      <c r="B192" s="5" t="s">
        <v>119</v>
      </c>
      <c r="C192" s="7">
        <v>1.81</v>
      </c>
      <c r="D192" s="2">
        <v>12</v>
      </c>
      <c r="E192" s="5" t="s">
        <v>152</v>
      </c>
      <c r="F192" t="s">
        <v>25</v>
      </c>
      <c r="G192" t="s">
        <v>157</v>
      </c>
      <c r="H192">
        <v>0</v>
      </c>
      <c r="I192" s="21">
        <v>0.75</v>
      </c>
      <c r="J192" s="16">
        <v>0</v>
      </c>
      <c r="K192" s="2">
        <v>0</v>
      </c>
      <c r="L192" s="2">
        <f t="shared" si="32"/>
        <v>0</v>
      </c>
      <c r="M192" s="16">
        <v>1</v>
      </c>
      <c r="N192">
        <v>1</v>
      </c>
      <c r="O192" s="2">
        <f t="shared" si="33"/>
        <v>0</v>
      </c>
      <c r="P192" s="16">
        <v>0</v>
      </c>
      <c r="Q192" s="2">
        <v>0</v>
      </c>
      <c r="R192" s="2">
        <f t="shared" si="34"/>
        <v>0</v>
      </c>
      <c r="S192" s="2">
        <v>2</v>
      </c>
      <c r="T192" s="2">
        <v>2</v>
      </c>
      <c r="U192">
        <f t="shared" si="35"/>
        <v>0</v>
      </c>
      <c r="X192" s="2"/>
      <c r="Y192" s="16">
        <v>0</v>
      </c>
      <c r="Z192" s="2">
        <v>0</v>
      </c>
      <c r="AA192" s="11">
        <f t="shared" si="37"/>
        <v>0</v>
      </c>
      <c r="AB192" s="2">
        <v>5</v>
      </c>
      <c r="AC192" s="2">
        <v>5</v>
      </c>
      <c r="AD192">
        <f t="shared" si="38"/>
        <v>0</v>
      </c>
      <c r="AE192" s="2">
        <v>2</v>
      </c>
      <c r="AF192" s="2">
        <v>2</v>
      </c>
      <c r="AG192" s="2">
        <f t="shared" si="39"/>
        <v>0</v>
      </c>
      <c r="AH192" s="2">
        <v>4</v>
      </c>
      <c r="AI192" s="2">
        <v>4</v>
      </c>
      <c r="AJ192">
        <f t="shared" si="40"/>
        <v>0</v>
      </c>
      <c r="AK192" s="2">
        <v>2</v>
      </c>
      <c r="AL192" s="2">
        <v>2</v>
      </c>
      <c r="AM192">
        <f t="shared" si="41"/>
        <v>0</v>
      </c>
      <c r="AN192" s="16">
        <v>1</v>
      </c>
      <c r="AO192" s="2">
        <v>1</v>
      </c>
      <c r="AP192">
        <f t="shared" si="42"/>
        <v>0</v>
      </c>
      <c r="AQ192" s="2">
        <v>0</v>
      </c>
      <c r="AR192" s="2">
        <v>0</v>
      </c>
      <c r="AS192" s="2">
        <f t="shared" si="43"/>
        <v>0</v>
      </c>
      <c r="AT192" s="2">
        <v>1</v>
      </c>
      <c r="AU192" s="2">
        <v>1</v>
      </c>
      <c r="AV192">
        <f t="shared" si="44"/>
        <v>0</v>
      </c>
      <c r="AW192" s="2">
        <v>1</v>
      </c>
      <c r="AX192" s="2">
        <v>1</v>
      </c>
      <c r="AY192" s="2">
        <f t="shared" si="45"/>
        <v>0</v>
      </c>
      <c r="AZ192" s="2">
        <v>1</v>
      </c>
      <c r="BA192" s="2">
        <v>1</v>
      </c>
      <c r="BB192" s="14">
        <f t="shared" si="46"/>
        <v>0</v>
      </c>
      <c r="BC192" s="2">
        <v>2</v>
      </c>
      <c r="BD192" s="2">
        <v>2</v>
      </c>
      <c r="BE192" s="2">
        <f t="shared" si="47"/>
        <v>0</v>
      </c>
    </row>
    <row r="193" spans="1:57" x14ac:dyDescent="0.25">
      <c r="A193" s="5">
        <v>209</v>
      </c>
      <c r="B193" s="5" t="s">
        <v>154</v>
      </c>
      <c r="C193" s="5">
        <v>-0.37</v>
      </c>
      <c r="D193" s="2">
        <v>40</v>
      </c>
      <c r="E193" s="5" t="s">
        <v>24</v>
      </c>
      <c r="F193" t="s">
        <v>28</v>
      </c>
      <c r="G193" t="s">
        <v>157</v>
      </c>
      <c r="H193" s="5">
        <v>1</v>
      </c>
      <c r="I193" s="21">
        <v>0.25</v>
      </c>
      <c r="J193" s="16">
        <v>0</v>
      </c>
      <c r="K193" s="2">
        <v>0</v>
      </c>
      <c r="L193" s="2">
        <f t="shared" si="32"/>
        <v>0</v>
      </c>
      <c r="M193" s="16">
        <v>2</v>
      </c>
      <c r="N193">
        <v>2</v>
      </c>
      <c r="O193" s="2">
        <f t="shared" si="33"/>
        <v>0</v>
      </c>
      <c r="P193" s="16">
        <v>2</v>
      </c>
      <c r="Q193" s="2">
        <v>2</v>
      </c>
      <c r="R193" s="2">
        <f t="shared" si="34"/>
        <v>0</v>
      </c>
      <c r="S193" s="2">
        <v>4</v>
      </c>
      <c r="T193" s="2">
        <v>4</v>
      </c>
      <c r="U193">
        <f t="shared" si="35"/>
        <v>0</v>
      </c>
      <c r="V193">
        <v>4</v>
      </c>
      <c r="W193">
        <v>4</v>
      </c>
      <c r="X193" s="2">
        <f t="shared" si="36"/>
        <v>0</v>
      </c>
      <c r="Y193" s="16">
        <v>0</v>
      </c>
      <c r="Z193" s="2">
        <v>0</v>
      </c>
      <c r="AA193" s="11">
        <f t="shared" si="37"/>
        <v>0</v>
      </c>
      <c r="AB193" s="2">
        <v>3</v>
      </c>
      <c r="AC193" s="2">
        <v>2</v>
      </c>
      <c r="AD193" s="25">
        <f t="shared" si="38"/>
        <v>-1</v>
      </c>
      <c r="AE193" s="2">
        <v>3</v>
      </c>
      <c r="AF193" s="2">
        <v>3</v>
      </c>
      <c r="AG193" s="2">
        <f t="shared" si="39"/>
        <v>0</v>
      </c>
      <c r="AH193" s="2">
        <v>4</v>
      </c>
      <c r="AI193" s="2">
        <v>4</v>
      </c>
      <c r="AJ193">
        <f t="shared" si="40"/>
        <v>0</v>
      </c>
      <c r="AK193" s="2">
        <v>2</v>
      </c>
      <c r="AL193" s="2">
        <v>1</v>
      </c>
      <c r="AM193" s="25">
        <f t="shared" si="41"/>
        <v>-1</v>
      </c>
      <c r="AN193" s="16">
        <v>3</v>
      </c>
      <c r="AO193" s="2">
        <v>3</v>
      </c>
      <c r="AP193">
        <f t="shared" si="42"/>
        <v>0</v>
      </c>
      <c r="AQ193" s="2">
        <v>1</v>
      </c>
      <c r="AR193" s="2">
        <v>2</v>
      </c>
      <c r="AS193" s="24">
        <f t="shared" si="43"/>
        <v>1</v>
      </c>
      <c r="AT193" s="2">
        <v>2</v>
      </c>
      <c r="AU193" s="2">
        <v>2</v>
      </c>
      <c r="AV193">
        <f t="shared" si="44"/>
        <v>0</v>
      </c>
      <c r="AW193" s="2">
        <v>1</v>
      </c>
      <c r="AX193" s="2">
        <v>2</v>
      </c>
      <c r="AY193" s="24">
        <f t="shared" si="45"/>
        <v>1</v>
      </c>
      <c r="AZ193" s="2">
        <v>3</v>
      </c>
      <c r="BA193" s="2">
        <v>1</v>
      </c>
      <c r="BB193" s="27">
        <f t="shared" si="46"/>
        <v>-2</v>
      </c>
      <c r="BC193" s="2">
        <v>0</v>
      </c>
      <c r="BD193" s="2">
        <v>0</v>
      </c>
      <c r="BE193" s="2">
        <f t="shared" si="47"/>
        <v>0</v>
      </c>
    </row>
    <row r="194" spans="1:57" x14ac:dyDescent="0.25">
      <c r="A194" s="5">
        <v>210</v>
      </c>
      <c r="B194" t="s">
        <v>9</v>
      </c>
      <c r="C194">
        <v>1.61</v>
      </c>
      <c r="D194" s="2">
        <v>9</v>
      </c>
      <c r="E194" t="s">
        <v>24</v>
      </c>
      <c r="F194" t="s">
        <v>25</v>
      </c>
      <c r="G194" t="s">
        <v>158</v>
      </c>
      <c r="H194">
        <v>1</v>
      </c>
      <c r="I194" s="21">
        <v>0.75</v>
      </c>
      <c r="J194" s="16">
        <v>0</v>
      </c>
      <c r="K194" s="2">
        <v>0</v>
      </c>
      <c r="L194" s="2">
        <f t="shared" si="32"/>
        <v>0</v>
      </c>
      <c r="M194" s="16">
        <v>0</v>
      </c>
      <c r="N194">
        <v>0</v>
      </c>
      <c r="O194" s="2">
        <f t="shared" si="33"/>
        <v>0</v>
      </c>
      <c r="P194" s="16">
        <v>0</v>
      </c>
      <c r="Q194" s="2">
        <v>0</v>
      </c>
      <c r="R194" s="2">
        <f t="shared" si="34"/>
        <v>0</v>
      </c>
      <c r="S194" s="2">
        <v>5</v>
      </c>
      <c r="T194" s="2">
        <v>4.5</v>
      </c>
      <c r="U194" s="25">
        <f t="shared" si="35"/>
        <v>-0.5</v>
      </c>
      <c r="V194" s="7">
        <v>4</v>
      </c>
      <c r="W194" s="7">
        <v>4</v>
      </c>
      <c r="X194" s="2">
        <f t="shared" si="36"/>
        <v>0</v>
      </c>
      <c r="Y194" s="16">
        <v>0</v>
      </c>
      <c r="Z194" s="2">
        <v>0</v>
      </c>
      <c r="AA194" s="11">
        <f t="shared" si="37"/>
        <v>0</v>
      </c>
      <c r="AB194" s="2">
        <v>3</v>
      </c>
      <c r="AC194" s="2">
        <v>1</v>
      </c>
      <c r="AD194" s="25">
        <f t="shared" si="38"/>
        <v>-2</v>
      </c>
      <c r="AE194" s="2">
        <v>2</v>
      </c>
      <c r="AF194" s="2">
        <v>2</v>
      </c>
      <c r="AG194" s="2">
        <f t="shared" si="39"/>
        <v>0</v>
      </c>
      <c r="AH194" s="2">
        <v>4</v>
      </c>
      <c r="AI194" s="2">
        <v>4</v>
      </c>
      <c r="AJ194">
        <f t="shared" si="40"/>
        <v>0</v>
      </c>
      <c r="AK194" s="2">
        <v>2</v>
      </c>
      <c r="AL194" s="2">
        <v>2</v>
      </c>
      <c r="AM194">
        <f t="shared" si="41"/>
        <v>0</v>
      </c>
      <c r="AN194" s="16">
        <v>0</v>
      </c>
      <c r="AO194" s="2">
        <v>0</v>
      </c>
      <c r="AP194">
        <f t="shared" si="42"/>
        <v>0</v>
      </c>
      <c r="AQ194" s="2">
        <v>0</v>
      </c>
      <c r="AR194" s="2">
        <v>0</v>
      </c>
      <c r="AS194" s="2">
        <f t="shared" si="43"/>
        <v>0</v>
      </c>
      <c r="AT194" s="2">
        <v>2</v>
      </c>
      <c r="AU194" s="2">
        <v>2</v>
      </c>
      <c r="AV194">
        <f t="shared" si="44"/>
        <v>0</v>
      </c>
      <c r="AW194" s="2">
        <v>2</v>
      </c>
      <c r="AX194" s="2">
        <v>2</v>
      </c>
      <c r="AY194" s="2">
        <f t="shared" si="45"/>
        <v>0</v>
      </c>
      <c r="AZ194" s="2">
        <v>1</v>
      </c>
      <c r="BA194" s="2">
        <v>1</v>
      </c>
      <c r="BB194" s="14">
        <f t="shared" si="46"/>
        <v>0</v>
      </c>
      <c r="BC194" s="2">
        <v>1</v>
      </c>
      <c r="BD194" s="2">
        <v>1</v>
      </c>
      <c r="BE194" s="2">
        <f t="shared" si="47"/>
        <v>0</v>
      </c>
    </row>
    <row r="195" spans="1:57" x14ac:dyDescent="0.25">
      <c r="A195" s="5">
        <v>211</v>
      </c>
      <c r="B195" t="s">
        <v>13</v>
      </c>
      <c r="C195">
        <v>-0.04</v>
      </c>
      <c r="D195" s="2">
        <v>17</v>
      </c>
      <c r="E195" t="s">
        <v>150</v>
      </c>
      <c r="F195" t="s">
        <v>27</v>
      </c>
      <c r="G195" t="s">
        <v>158</v>
      </c>
      <c r="H195">
        <v>0</v>
      </c>
      <c r="I195" s="21">
        <v>0.25</v>
      </c>
      <c r="J195" s="16">
        <v>0</v>
      </c>
      <c r="K195" s="2">
        <v>0</v>
      </c>
      <c r="L195" s="2">
        <f t="shared" si="32"/>
        <v>0</v>
      </c>
      <c r="M195" s="16">
        <v>0</v>
      </c>
      <c r="N195">
        <v>0</v>
      </c>
      <c r="O195" s="2">
        <f t="shared" si="33"/>
        <v>0</v>
      </c>
      <c r="P195" s="16">
        <v>0</v>
      </c>
      <c r="Q195" s="2">
        <v>0</v>
      </c>
      <c r="R195" s="2">
        <f t="shared" si="34"/>
        <v>0</v>
      </c>
      <c r="S195" s="2">
        <v>2</v>
      </c>
      <c r="T195" s="2">
        <v>2</v>
      </c>
      <c r="U195">
        <f t="shared" si="35"/>
        <v>0</v>
      </c>
      <c r="V195" s="7">
        <v>1</v>
      </c>
      <c r="W195" s="7">
        <v>1</v>
      </c>
      <c r="X195" s="2">
        <f t="shared" si="36"/>
        <v>0</v>
      </c>
      <c r="Y195" s="16">
        <v>4</v>
      </c>
      <c r="Z195" s="2">
        <v>6</v>
      </c>
      <c r="AA195" s="11">
        <f t="shared" si="37"/>
        <v>2</v>
      </c>
      <c r="AB195" s="2">
        <v>4</v>
      </c>
      <c r="AC195" s="2">
        <v>4</v>
      </c>
      <c r="AD195">
        <f t="shared" si="38"/>
        <v>0</v>
      </c>
      <c r="AE195" s="2">
        <v>2</v>
      </c>
      <c r="AF195" s="2">
        <v>2</v>
      </c>
      <c r="AG195" s="2">
        <f t="shared" si="39"/>
        <v>0</v>
      </c>
      <c r="AH195" s="2">
        <v>3</v>
      </c>
      <c r="AI195" s="2">
        <v>3</v>
      </c>
      <c r="AJ195">
        <f t="shared" si="40"/>
        <v>0</v>
      </c>
      <c r="AK195" s="2">
        <v>1</v>
      </c>
      <c r="AL195" s="2">
        <v>1</v>
      </c>
      <c r="AM195">
        <f t="shared" si="41"/>
        <v>0</v>
      </c>
      <c r="AN195" s="16">
        <v>0</v>
      </c>
      <c r="AO195" s="2">
        <v>0</v>
      </c>
      <c r="AP195">
        <f t="shared" si="42"/>
        <v>0</v>
      </c>
      <c r="AQ195" s="2">
        <v>1</v>
      </c>
      <c r="AR195" s="2">
        <v>1</v>
      </c>
      <c r="AS195" s="2">
        <f t="shared" si="43"/>
        <v>0</v>
      </c>
      <c r="AT195" s="2">
        <v>1</v>
      </c>
      <c r="AU195" s="2">
        <v>1</v>
      </c>
      <c r="AV195">
        <f t="shared" si="44"/>
        <v>0</v>
      </c>
      <c r="AW195" s="2">
        <v>1</v>
      </c>
      <c r="AX195" s="2">
        <v>1</v>
      </c>
      <c r="AY195" s="2">
        <f t="shared" si="45"/>
        <v>0</v>
      </c>
      <c r="AZ195" s="2">
        <v>0</v>
      </c>
      <c r="BA195" s="2">
        <v>0</v>
      </c>
      <c r="BB195" s="14">
        <f t="shared" si="46"/>
        <v>0</v>
      </c>
      <c r="BE195" s="2"/>
    </row>
    <row r="196" spans="1:57" x14ac:dyDescent="0.25">
      <c r="A196" s="5">
        <v>212</v>
      </c>
      <c r="B196" t="s">
        <v>13</v>
      </c>
      <c r="C196">
        <v>-0.04</v>
      </c>
      <c r="D196" s="2">
        <v>98</v>
      </c>
      <c r="E196" t="s">
        <v>150</v>
      </c>
      <c r="F196" t="s">
        <v>25</v>
      </c>
      <c r="G196" t="s">
        <v>157</v>
      </c>
      <c r="H196">
        <v>0</v>
      </c>
      <c r="I196" s="21">
        <v>0.25</v>
      </c>
      <c r="J196" s="16">
        <v>0</v>
      </c>
      <c r="K196" s="2">
        <v>0</v>
      </c>
      <c r="L196" s="2">
        <f t="shared" si="32"/>
        <v>0</v>
      </c>
      <c r="M196" s="16">
        <v>1</v>
      </c>
      <c r="N196">
        <v>1</v>
      </c>
      <c r="O196" s="2">
        <f t="shared" si="33"/>
        <v>0</v>
      </c>
      <c r="P196" s="16">
        <v>1</v>
      </c>
      <c r="Q196" s="2">
        <v>1</v>
      </c>
      <c r="R196" s="2">
        <f t="shared" si="34"/>
        <v>0</v>
      </c>
      <c r="S196" s="2">
        <v>1</v>
      </c>
      <c r="T196" s="2">
        <v>1</v>
      </c>
      <c r="U196">
        <f t="shared" si="35"/>
        <v>0</v>
      </c>
      <c r="V196" s="7">
        <v>3</v>
      </c>
      <c r="W196" s="7">
        <v>3</v>
      </c>
      <c r="X196" s="2">
        <f t="shared" si="36"/>
        <v>0</v>
      </c>
      <c r="Y196" s="16">
        <v>0</v>
      </c>
      <c r="Z196" s="2">
        <v>0</v>
      </c>
      <c r="AA196" s="11">
        <f t="shared" si="37"/>
        <v>0</v>
      </c>
      <c r="AB196" s="2">
        <v>3</v>
      </c>
      <c r="AC196" s="2">
        <v>3</v>
      </c>
      <c r="AD196">
        <f t="shared" si="38"/>
        <v>0</v>
      </c>
      <c r="AE196" s="2">
        <v>3</v>
      </c>
      <c r="AF196" s="2">
        <v>3</v>
      </c>
      <c r="AG196" s="2">
        <f t="shared" si="39"/>
        <v>0</v>
      </c>
      <c r="AH196" s="2">
        <v>2</v>
      </c>
      <c r="AI196" s="2">
        <v>2</v>
      </c>
      <c r="AJ196">
        <f t="shared" si="40"/>
        <v>0</v>
      </c>
      <c r="AK196" s="2">
        <v>2</v>
      </c>
      <c r="AL196" s="2">
        <v>2</v>
      </c>
      <c r="AM196">
        <f t="shared" si="41"/>
        <v>0</v>
      </c>
      <c r="AN196" s="16">
        <v>1</v>
      </c>
      <c r="AO196" s="2">
        <v>1</v>
      </c>
      <c r="AP196">
        <f t="shared" si="42"/>
        <v>0</v>
      </c>
      <c r="AQ196" s="2">
        <v>0</v>
      </c>
      <c r="AR196" s="2">
        <v>0</v>
      </c>
      <c r="AS196" s="2">
        <f t="shared" si="43"/>
        <v>0</v>
      </c>
      <c r="AT196" s="2">
        <v>1</v>
      </c>
      <c r="AU196" s="2">
        <v>1</v>
      </c>
      <c r="AV196">
        <f t="shared" si="44"/>
        <v>0</v>
      </c>
      <c r="AW196" s="2">
        <v>1</v>
      </c>
      <c r="AX196" s="2">
        <v>1</v>
      </c>
      <c r="AY196" s="2">
        <f t="shared" si="45"/>
        <v>0</v>
      </c>
      <c r="AZ196" s="2">
        <v>1</v>
      </c>
      <c r="BA196" s="2">
        <v>1</v>
      </c>
      <c r="BB196" s="14">
        <f t="shared" si="46"/>
        <v>0</v>
      </c>
      <c r="BC196" s="2">
        <v>2</v>
      </c>
      <c r="BD196" s="2">
        <v>2</v>
      </c>
      <c r="BE196" s="2">
        <f t="shared" si="47"/>
        <v>0</v>
      </c>
    </row>
    <row r="197" spans="1:57" x14ac:dyDescent="0.25">
      <c r="A197" s="5">
        <v>214</v>
      </c>
      <c r="B197" t="s">
        <v>13</v>
      </c>
      <c r="C197">
        <v>-0.04</v>
      </c>
      <c r="D197" s="2">
        <v>12</v>
      </c>
      <c r="E197" t="s">
        <v>34</v>
      </c>
      <c r="F197" t="s">
        <v>26</v>
      </c>
      <c r="G197" t="s">
        <v>157</v>
      </c>
      <c r="H197">
        <v>0</v>
      </c>
      <c r="I197" s="21">
        <v>0</v>
      </c>
      <c r="J197" s="16">
        <v>1</v>
      </c>
      <c r="K197" s="2">
        <v>1</v>
      </c>
      <c r="L197" s="2">
        <f t="shared" si="32"/>
        <v>0</v>
      </c>
      <c r="M197" s="16">
        <v>2</v>
      </c>
      <c r="N197">
        <v>2</v>
      </c>
      <c r="O197" s="2">
        <f t="shared" si="33"/>
        <v>0</v>
      </c>
      <c r="P197" s="16">
        <v>2</v>
      </c>
      <c r="Q197" s="2">
        <v>2</v>
      </c>
      <c r="R197" s="2">
        <f t="shared" si="34"/>
        <v>0</v>
      </c>
      <c r="S197" s="2">
        <v>3</v>
      </c>
      <c r="T197" s="2">
        <v>4</v>
      </c>
      <c r="U197" s="25">
        <f t="shared" si="35"/>
        <v>1</v>
      </c>
      <c r="V197" s="7">
        <v>3</v>
      </c>
      <c r="W197" s="7">
        <v>2</v>
      </c>
      <c r="X197" s="24">
        <f t="shared" si="36"/>
        <v>-1</v>
      </c>
      <c r="Y197" s="16">
        <v>0</v>
      </c>
      <c r="Z197" s="2">
        <v>1</v>
      </c>
      <c r="AA197" s="11">
        <f t="shared" si="37"/>
        <v>1</v>
      </c>
      <c r="AB197" s="2">
        <v>3</v>
      </c>
      <c r="AC197" s="2">
        <v>4</v>
      </c>
      <c r="AD197" s="25">
        <f t="shared" si="38"/>
        <v>1</v>
      </c>
      <c r="AE197" s="2">
        <v>2</v>
      </c>
      <c r="AF197" s="2">
        <v>2</v>
      </c>
      <c r="AG197" s="2">
        <f t="shared" si="39"/>
        <v>0</v>
      </c>
      <c r="AH197" s="2">
        <v>2</v>
      </c>
      <c r="AI197" s="2">
        <v>2</v>
      </c>
      <c r="AJ197">
        <f t="shared" si="40"/>
        <v>0</v>
      </c>
      <c r="AK197" s="2">
        <v>2</v>
      </c>
      <c r="AL197" s="2">
        <v>2</v>
      </c>
      <c r="AM197">
        <f t="shared" si="41"/>
        <v>0</v>
      </c>
      <c r="AN197" s="16">
        <v>2</v>
      </c>
      <c r="AO197" s="2">
        <v>2</v>
      </c>
      <c r="AP197">
        <f t="shared" si="42"/>
        <v>0</v>
      </c>
      <c r="AQ197" s="2">
        <v>1</v>
      </c>
      <c r="AR197" s="2">
        <v>1</v>
      </c>
      <c r="AS197" s="2">
        <f t="shared" si="43"/>
        <v>0</v>
      </c>
      <c r="AT197" s="2">
        <v>3</v>
      </c>
      <c r="AU197" s="2">
        <v>3</v>
      </c>
      <c r="AV197">
        <f t="shared" si="44"/>
        <v>0</v>
      </c>
      <c r="AW197" s="2">
        <v>2</v>
      </c>
      <c r="AX197" s="2">
        <v>2</v>
      </c>
      <c r="AY197" s="2">
        <f t="shared" si="45"/>
        <v>0</v>
      </c>
      <c r="AZ197" s="2">
        <v>1</v>
      </c>
      <c r="BA197" s="2">
        <v>1</v>
      </c>
      <c r="BB197" s="14">
        <f t="shared" si="46"/>
        <v>0</v>
      </c>
      <c r="BC197" s="2">
        <v>3</v>
      </c>
      <c r="BD197" s="2">
        <v>3</v>
      </c>
      <c r="BE197" s="2">
        <f t="shared" si="47"/>
        <v>0</v>
      </c>
    </row>
    <row r="198" spans="1:57" x14ac:dyDescent="0.25">
      <c r="A198" s="5">
        <v>215</v>
      </c>
      <c r="B198" t="s">
        <v>119</v>
      </c>
      <c r="C198" s="7">
        <v>1.81</v>
      </c>
      <c r="D198" s="2">
        <v>18</v>
      </c>
      <c r="E198" t="s">
        <v>33</v>
      </c>
      <c r="F198" t="s">
        <v>25</v>
      </c>
      <c r="G198" t="s">
        <v>157</v>
      </c>
      <c r="H198">
        <v>0</v>
      </c>
      <c r="I198" s="21">
        <v>0.75</v>
      </c>
      <c r="J198" s="16">
        <v>1</v>
      </c>
      <c r="K198" s="2">
        <v>1</v>
      </c>
      <c r="L198" s="2">
        <f t="shared" si="32"/>
        <v>0</v>
      </c>
      <c r="M198" s="16">
        <v>2</v>
      </c>
      <c r="N198">
        <v>2</v>
      </c>
      <c r="O198" s="2">
        <f t="shared" si="33"/>
        <v>0</v>
      </c>
      <c r="P198" s="16">
        <v>2</v>
      </c>
      <c r="Q198" s="2">
        <v>2</v>
      </c>
      <c r="R198" s="2">
        <f t="shared" si="34"/>
        <v>0</v>
      </c>
      <c r="S198" s="2">
        <v>6</v>
      </c>
      <c r="T198" s="2">
        <v>6</v>
      </c>
      <c r="U198">
        <f t="shared" si="35"/>
        <v>0</v>
      </c>
      <c r="V198" s="7">
        <v>3</v>
      </c>
      <c r="W198" s="7">
        <v>3</v>
      </c>
      <c r="X198" s="2">
        <f t="shared" si="36"/>
        <v>0</v>
      </c>
      <c r="Y198" s="16">
        <v>0</v>
      </c>
      <c r="Z198" s="2">
        <v>0</v>
      </c>
      <c r="AA198" s="11">
        <f t="shared" si="37"/>
        <v>0</v>
      </c>
      <c r="AB198" s="2">
        <v>5</v>
      </c>
      <c r="AC198" s="2">
        <v>5</v>
      </c>
      <c r="AD198">
        <f t="shared" si="38"/>
        <v>0</v>
      </c>
      <c r="AE198" s="2">
        <v>2</v>
      </c>
      <c r="AF198" s="2">
        <v>2</v>
      </c>
      <c r="AG198" s="2">
        <f t="shared" si="39"/>
        <v>0</v>
      </c>
      <c r="AH198" s="2">
        <v>4</v>
      </c>
      <c r="AI198" s="2">
        <v>4</v>
      </c>
      <c r="AJ198">
        <f t="shared" si="40"/>
        <v>0</v>
      </c>
      <c r="AK198" s="2">
        <v>0</v>
      </c>
      <c r="AL198" s="2">
        <v>0</v>
      </c>
      <c r="AM198">
        <f t="shared" si="41"/>
        <v>0</v>
      </c>
      <c r="AN198" s="16">
        <v>1</v>
      </c>
      <c r="AO198" s="2">
        <v>1</v>
      </c>
      <c r="AP198">
        <f t="shared" si="42"/>
        <v>0</v>
      </c>
      <c r="AQ198" s="2">
        <v>0</v>
      </c>
      <c r="AR198" s="2">
        <v>0</v>
      </c>
      <c r="AS198" s="2">
        <f t="shared" si="43"/>
        <v>0</v>
      </c>
      <c r="AT198" s="2">
        <v>1</v>
      </c>
      <c r="AU198" s="2">
        <v>1</v>
      </c>
      <c r="AV198">
        <f t="shared" si="44"/>
        <v>0</v>
      </c>
      <c r="AW198" s="2">
        <v>2</v>
      </c>
      <c r="AX198" s="2">
        <v>2</v>
      </c>
      <c r="AY198" s="2">
        <f t="shared" si="45"/>
        <v>0</v>
      </c>
      <c r="AZ198" s="2">
        <v>0</v>
      </c>
      <c r="BA198" s="2">
        <v>0</v>
      </c>
      <c r="BB198" s="14">
        <f t="shared" si="46"/>
        <v>0</v>
      </c>
      <c r="BC198" s="2">
        <v>2</v>
      </c>
      <c r="BD198" s="2">
        <v>2</v>
      </c>
      <c r="BE198" s="2">
        <f t="shared" si="47"/>
        <v>0</v>
      </c>
    </row>
    <row r="199" spans="1:57" x14ac:dyDescent="0.25">
      <c r="A199" s="5">
        <v>216</v>
      </c>
      <c r="B199" t="s">
        <v>9</v>
      </c>
      <c r="C199">
        <v>1.61</v>
      </c>
      <c r="D199" s="2">
        <v>66</v>
      </c>
      <c r="E199" t="s">
        <v>24</v>
      </c>
      <c r="F199" t="s">
        <v>28</v>
      </c>
      <c r="G199" t="s">
        <v>157</v>
      </c>
      <c r="H199">
        <v>0</v>
      </c>
      <c r="I199" s="21">
        <v>0.5</v>
      </c>
      <c r="J199" s="16">
        <v>2</v>
      </c>
      <c r="K199" s="2">
        <v>2</v>
      </c>
      <c r="L199" s="2">
        <f t="shared" ref="L199:L214" si="50">K199-J199</f>
        <v>0</v>
      </c>
      <c r="M199" s="16">
        <v>0</v>
      </c>
      <c r="N199">
        <v>0</v>
      </c>
      <c r="O199" s="2">
        <f t="shared" ref="O199:O214" si="51">N199-M199</f>
        <v>0</v>
      </c>
      <c r="P199" s="16">
        <v>0</v>
      </c>
      <c r="Q199" s="2">
        <v>0</v>
      </c>
      <c r="R199" s="2">
        <f t="shared" ref="R199:R214" si="52">Q199-P199</f>
        <v>0</v>
      </c>
      <c r="S199" s="2">
        <v>2</v>
      </c>
      <c r="T199" s="2">
        <v>2</v>
      </c>
      <c r="U199">
        <f t="shared" ref="U199:U214" si="53">T199-S199</f>
        <v>0</v>
      </c>
      <c r="V199" s="7">
        <v>3</v>
      </c>
      <c r="W199" s="7">
        <v>3</v>
      </c>
      <c r="X199" s="2">
        <f t="shared" ref="X199:X214" si="54">W199-V199</f>
        <v>0</v>
      </c>
      <c r="Y199" s="16">
        <v>0</v>
      </c>
      <c r="Z199" s="2">
        <v>0</v>
      </c>
      <c r="AA199" s="11">
        <f t="shared" ref="AA199:AA214" si="55">Z199-Y199</f>
        <v>0</v>
      </c>
      <c r="AB199" s="2">
        <v>2</v>
      </c>
      <c r="AC199" s="2">
        <v>2</v>
      </c>
      <c r="AD199">
        <f t="shared" ref="AD199:AD214" si="56">AC199-AB199</f>
        <v>0</v>
      </c>
      <c r="AE199" s="2">
        <v>1</v>
      </c>
      <c r="AF199" s="2">
        <v>1</v>
      </c>
      <c r="AG199" s="2">
        <f t="shared" ref="AG199:AG214" si="57">AF199-AE199</f>
        <v>0</v>
      </c>
      <c r="AH199" s="2">
        <v>4</v>
      </c>
      <c r="AI199" s="2">
        <v>4</v>
      </c>
      <c r="AJ199">
        <f t="shared" ref="AJ199:AJ214" si="58">AI199-AH199</f>
        <v>0</v>
      </c>
      <c r="AK199" s="2">
        <v>1</v>
      </c>
      <c r="AL199" s="2">
        <v>1</v>
      </c>
      <c r="AM199">
        <f t="shared" ref="AM199:AM214" si="59">AL199-AK199</f>
        <v>0</v>
      </c>
      <c r="AN199" s="16">
        <v>0</v>
      </c>
      <c r="AO199" s="2">
        <v>0</v>
      </c>
      <c r="AP199">
        <f t="shared" ref="AP199:AP214" si="60">AO199-AN199</f>
        <v>0</v>
      </c>
      <c r="AQ199" s="2">
        <v>0</v>
      </c>
      <c r="AR199" s="2">
        <v>0</v>
      </c>
      <c r="AS199" s="2">
        <f t="shared" ref="AS199:AS214" si="61">AR199-AQ199</f>
        <v>0</v>
      </c>
      <c r="AT199" s="2">
        <v>1</v>
      </c>
      <c r="AU199" s="2">
        <v>1</v>
      </c>
      <c r="AV199">
        <f t="shared" ref="AV199:AV214" si="62">AU199-AT199</f>
        <v>0</v>
      </c>
      <c r="AW199" s="2">
        <v>2</v>
      </c>
      <c r="AX199" s="2">
        <v>2</v>
      </c>
      <c r="AY199" s="2">
        <f t="shared" ref="AY199:AY214" si="63">AX199-AW199</f>
        <v>0</v>
      </c>
      <c r="AZ199" s="2">
        <v>1</v>
      </c>
      <c r="BA199" s="2">
        <v>1</v>
      </c>
      <c r="BB199" s="14">
        <f t="shared" ref="BB199:BB214" si="64">BA199-AZ199</f>
        <v>0</v>
      </c>
      <c r="BC199" s="2">
        <v>3</v>
      </c>
      <c r="BD199" s="2">
        <v>3</v>
      </c>
      <c r="BE199" s="2">
        <f t="shared" ref="BE199:BE214" si="65">BD199-BC199</f>
        <v>0</v>
      </c>
    </row>
    <row r="200" spans="1:57" x14ac:dyDescent="0.25">
      <c r="A200" s="5">
        <v>217</v>
      </c>
      <c r="B200" t="s">
        <v>13</v>
      </c>
      <c r="C200">
        <v>-0.04</v>
      </c>
      <c r="D200" s="2">
        <v>135</v>
      </c>
      <c r="E200" t="s">
        <v>34</v>
      </c>
      <c r="F200" t="s">
        <v>27</v>
      </c>
      <c r="G200" t="s">
        <v>157</v>
      </c>
      <c r="H200">
        <v>0</v>
      </c>
      <c r="I200" s="21">
        <v>0.25</v>
      </c>
      <c r="J200" s="16">
        <v>0</v>
      </c>
      <c r="K200" s="2">
        <v>0</v>
      </c>
      <c r="L200" s="2">
        <f t="shared" si="50"/>
        <v>0</v>
      </c>
      <c r="M200" s="16">
        <v>2</v>
      </c>
      <c r="N200">
        <v>2</v>
      </c>
      <c r="O200" s="2">
        <f t="shared" si="51"/>
        <v>0</v>
      </c>
      <c r="P200" s="16">
        <v>2</v>
      </c>
      <c r="Q200" s="2">
        <v>2</v>
      </c>
      <c r="R200" s="2">
        <f t="shared" si="52"/>
        <v>0</v>
      </c>
      <c r="S200" s="2">
        <v>1</v>
      </c>
      <c r="T200" s="2">
        <v>1</v>
      </c>
      <c r="U200">
        <f t="shared" si="53"/>
        <v>0</v>
      </c>
      <c r="V200" s="7">
        <v>4</v>
      </c>
      <c r="W200" s="7">
        <v>4</v>
      </c>
      <c r="X200" s="2">
        <f t="shared" si="54"/>
        <v>0</v>
      </c>
      <c r="Y200" s="16">
        <v>3</v>
      </c>
      <c r="Z200" s="2">
        <v>0</v>
      </c>
      <c r="AA200" s="11">
        <f t="shared" si="55"/>
        <v>-3</v>
      </c>
      <c r="AB200" s="2">
        <v>4</v>
      </c>
      <c r="AC200" s="2">
        <v>4</v>
      </c>
      <c r="AD200">
        <f t="shared" si="56"/>
        <v>0</v>
      </c>
      <c r="AE200" s="2">
        <v>0</v>
      </c>
      <c r="AF200" s="2">
        <v>0</v>
      </c>
      <c r="AG200" s="2">
        <f t="shared" si="57"/>
        <v>0</v>
      </c>
      <c r="AH200" s="2">
        <v>3</v>
      </c>
      <c r="AI200" s="2">
        <v>3</v>
      </c>
      <c r="AJ200">
        <f t="shared" si="58"/>
        <v>0</v>
      </c>
      <c r="AK200" s="2">
        <v>2</v>
      </c>
      <c r="AL200" s="2">
        <v>1</v>
      </c>
      <c r="AM200" s="25">
        <f t="shared" si="59"/>
        <v>-1</v>
      </c>
      <c r="AN200" s="16">
        <v>2</v>
      </c>
      <c r="AO200" s="2">
        <v>2</v>
      </c>
      <c r="AP200">
        <f t="shared" si="60"/>
        <v>0</v>
      </c>
      <c r="AQ200" s="2">
        <v>1</v>
      </c>
      <c r="AR200" s="2">
        <v>1</v>
      </c>
      <c r="AS200" s="2">
        <f t="shared" si="61"/>
        <v>0</v>
      </c>
      <c r="AT200" s="2">
        <v>1</v>
      </c>
      <c r="AU200" s="2">
        <v>1</v>
      </c>
      <c r="AV200">
        <f t="shared" si="62"/>
        <v>0</v>
      </c>
      <c r="AW200" s="2">
        <v>2</v>
      </c>
      <c r="AX200" s="2">
        <v>1</v>
      </c>
      <c r="AY200" s="24">
        <f t="shared" si="63"/>
        <v>-1</v>
      </c>
      <c r="AZ200" s="2">
        <v>1</v>
      </c>
      <c r="BA200" s="2">
        <v>1</v>
      </c>
      <c r="BB200" s="14">
        <f t="shared" si="64"/>
        <v>0</v>
      </c>
      <c r="BC200" s="2">
        <v>1</v>
      </c>
      <c r="BD200" s="2">
        <v>2</v>
      </c>
      <c r="BE200" s="24">
        <f t="shared" si="65"/>
        <v>1</v>
      </c>
    </row>
    <row r="201" spans="1:57" x14ac:dyDescent="0.25">
      <c r="A201" s="5">
        <v>218</v>
      </c>
      <c r="B201" t="s">
        <v>13</v>
      </c>
      <c r="C201">
        <v>-0.04</v>
      </c>
      <c r="D201" s="2">
        <v>137</v>
      </c>
      <c r="E201" t="s">
        <v>34</v>
      </c>
      <c r="F201" t="s">
        <v>25</v>
      </c>
      <c r="G201" t="s">
        <v>157</v>
      </c>
      <c r="H201">
        <v>0</v>
      </c>
      <c r="I201" s="21">
        <v>0.5</v>
      </c>
      <c r="J201" s="16">
        <v>0</v>
      </c>
      <c r="K201" s="2">
        <v>0</v>
      </c>
      <c r="L201" s="2">
        <f t="shared" si="50"/>
        <v>0</v>
      </c>
      <c r="M201" s="16">
        <v>2</v>
      </c>
      <c r="N201">
        <v>2</v>
      </c>
      <c r="O201" s="2">
        <f t="shared" si="51"/>
        <v>0</v>
      </c>
      <c r="P201" s="16">
        <v>2</v>
      </c>
      <c r="Q201" s="2">
        <v>2</v>
      </c>
      <c r="R201" s="2">
        <f t="shared" si="52"/>
        <v>0</v>
      </c>
      <c r="S201" s="2">
        <v>1</v>
      </c>
      <c r="T201" s="2">
        <v>1</v>
      </c>
      <c r="U201">
        <f t="shared" si="53"/>
        <v>0</v>
      </c>
      <c r="V201" s="7">
        <v>2</v>
      </c>
      <c r="W201" s="7">
        <v>2</v>
      </c>
      <c r="X201" s="2">
        <f t="shared" si="54"/>
        <v>0</v>
      </c>
      <c r="Y201" s="16">
        <v>0</v>
      </c>
      <c r="Z201" s="2">
        <v>0</v>
      </c>
      <c r="AA201" s="11">
        <f t="shared" si="55"/>
        <v>0</v>
      </c>
      <c r="AB201" s="2">
        <v>2</v>
      </c>
      <c r="AC201" s="2">
        <v>2</v>
      </c>
      <c r="AD201">
        <f t="shared" si="56"/>
        <v>0</v>
      </c>
      <c r="AE201" s="2">
        <v>0</v>
      </c>
      <c r="AF201" s="2">
        <v>0</v>
      </c>
      <c r="AG201" s="2">
        <f t="shared" si="57"/>
        <v>0</v>
      </c>
      <c r="AH201" s="2">
        <v>3</v>
      </c>
      <c r="AI201" s="2">
        <v>3</v>
      </c>
      <c r="AJ201">
        <f t="shared" si="58"/>
        <v>0</v>
      </c>
      <c r="AK201" s="2">
        <v>3</v>
      </c>
      <c r="AL201" s="2">
        <v>1</v>
      </c>
      <c r="AM201" s="25">
        <f t="shared" si="59"/>
        <v>-2</v>
      </c>
      <c r="AN201" s="16">
        <v>2</v>
      </c>
      <c r="AO201" s="2">
        <v>2</v>
      </c>
      <c r="AP201">
        <f t="shared" si="60"/>
        <v>0</v>
      </c>
      <c r="AQ201" s="2">
        <v>1</v>
      </c>
      <c r="AR201" s="2">
        <v>1</v>
      </c>
      <c r="AS201" s="2">
        <f t="shared" si="61"/>
        <v>0</v>
      </c>
      <c r="AT201" s="2">
        <v>1</v>
      </c>
      <c r="AU201" s="2">
        <v>1</v>
      </c>
      <c r="AV201">
        <f t="shared" si="62"/>
        <v>0</v>
      </c>
      <c r="AW201" s="2">
        <v>2</v>
      </c>
      <c r="AX201" s="2">
        <v>2</v>
      </c>
      <c r="AY201" s="2">
        <f t="shared" si="63"/>
        <v>0</v>
      </c>
      <c r="AZ201" s="2">
        <v>0</v>
      </c>
      <c r="BA201" s="2">
        <v>0</v>
      </c>
      <c r="BB201" s="14">
        <f t="shared" si="64"/>
        <v>0</v>
      </c>
      <c r="BC201" s="2">
        <v>3</v>
      </c>
      <c r="BD201" s="2">
        <v>2</v>
      </c>
      <c r="BE201" s="24">
        <f t="shared" si="65"/>
        <v>-1</v>
      </c>
    </row>
    <row r="202" spans="1:57" x14ac:dyDescent="0.25">
      <c r="A202" s="5">
        <v>219</v>
      </c>
      <c r="B202" t="s">
        <v>13</v>
      </c>
      <c r="C202">
        <v>-0.04</v>
      </c>
      <c r="D202" s="2">
        <v>135</v>
      </c>
      <c r="E202" t="s">
        <v>34</v>
      </c>
      <c r="F202" t="s">
        <v>25</v>
      </c>
      <c r="G202" t="s">
        <v>157</v>
      </c>
      <c r="H202">
        <v>0</v>
      </c>
      <c r="I202" s="21">
        <v>0.5</v>
      </c>
      <c r="J202" s="16">
        <v>1</v>
      </c>
      <c r="K202" s="2">
        <v>1</v>
      </c>
      <c r="L202" s="2">
        <f t="shared" si="50"/>
        <v>0</v>
      </c>
      <c r="M202" s="16">
        <v>2</v>
      </c>
      <c r="N202">
        <v>2</v>
      </c>
      <c r="O202" s="2">
        <f t="shared" si="51"/>
        <v>0</v>
      </c>
      <c r="P202" s="16">
        <v>2</v>
      </c>
      <c r="Q202" s="2">
        <v>2</v>
      </c>
      <c r="R202" s="2">
        <f t="shared" si="52"/>
        <v>0</v>
      </c>
      <c r="S202" s="2">
        <v>2</v>
      </c>
      <c r="T202" s="2">
        <v>2</v>
      </c>
      <c r="U202">
        <f t="shared" si="53"/>
        <v>0</v>
      </c>
      <c r="V202" s="7">
        <v>2</v>
      </c>
      <c r="W202" s="7">
        <v>3</v>
      </c>
      <c r="X202" s="24">
        <f t="shared" si="54"/>
        <v>1</v>
      </c>
      <c r="Y202" s="16">
        <v>0</v>
      </c>
      <c r="Z202" s="2">
        <v>0</v>
      </c>
      <c r="AA202" s="11">
        <f t="shared" si="55"/>
        <v>0</v>
      </c>
      <c r="AB202" s="2">
        <v>1</v>
      </c>
      <c r="AC202" s="2">
        <v>1</v>
      </c>
      <c r="AD202">
        <f t="shared" si="56"/>
        <v>0</v>
      </c>
      <c r="AE202" s="2">
        <v>2</v>
      </c>
      <c r="AF202" s="2">
        <v>2</v>
      </c>
      <c r="AG202" s="2">
        <f t="shared" si="57"/>
        <v>0</v>
      </c>
      <c r="AH202" s="2">
        <v>4</v>
      </c>
      <c r="AI202" s="2">
        <v>4</v>
      </c>
      <c r="AJ202">
        <f t="shared" si="58"/>
        <v>0</v>
      </c>
      <c r="AK202" s="2">
        <v>0</v>
      </c>
      <c r="AL202" s="2">
        <v>0</v>
      </c>
      <c r="AM202">
        <f t="shared" si="59"/>
        <v>0</v>
      </c>
      <c r="AN202" s="16">
        <v>1</v>
      </c>
      <c r="AO202" s="2">
        <v>1</v>
      </c>
      <c r="AP202">
        <f t="shared" si="60"/>
        <v>0</v>
      </c>
      <c r="AQ202" s="2">
        <v>0</v>
      </c>
      <c r="AR202" s="2">
        <v>0</v>
      </c>
      <c r="AS202" s="2">
        <f t="shared" si="61"/>
        <v>0</v>
      </c>
      <c r="AT202" s="2">
        <v>1</v>
      </c>
      <c r="AU202" s="2">
        <v>1</v>
      </c>
      <c r="AV202">
        <f t="shared" si="62"/>
        <v>0</v>
      </c>
      <c r="AW202" s="2">
        <v>2</v>
      </c>
      <c r="AX202" s="2">
        <v>2</v>
      </c>
      <c r="AY202" s="2">
        <f t="shared" si="63"/>
        <v>0</v>
      </c>
      <c r="AZ202" s="2">
        <v>0</v>
      </c>
      <c r="BA202" s="2">
        <v>0</v>
      </c>
      <c r="BB202" s="14">
        <f t="shared" si="64"/>
        <v>0</v>
      </c>
      <c r="BC202" s="2">
        <v>2</v>
      </c>
      <c r="BD202" s="2">
        <v>2</v>
      </c>
      <c r="BE202" s="2">
        <f t="shared" si="65"/>
        <v>0</v>
      </c>
    </row>
    <row r="203" spans="1:57" x14ac:dyDescent="0.25">
      <c r="A203" s="5">
        <v>220</v>
      </c>
      <c r="B203" t="s">
        <v>154</v>
      </c>
      <c r="C203" s="5">
        <v>-0.37</v>
      </c>
      <c r="D203" s="2">
        <v>14</v>
      </c>
      <c r="E203" t="s">
        <v>24</v>
      </c>
      <c r="F203" t="s">
        <v>28</v>
      </c>
      <c r="G203" t="s">
        <v>157</v>
      </c>
      <c r="H203">
        <v>1</v>
      </c>
      <c r="I203" s="21">
        <v>0.75</v>
      </c>
      <c r="J203" s="16">
        <v>0</v>
      </c>
      <c r="K203" s="2">
        <v>0</v>
      </c>
      <c r="L203" s="2">
        <f t="shared" si="50"/>
        <v>0</v>
      </c>
      <c r="M203" s="16">
        <v>2</v>
      </c>
      <c r="N203" s="16">
        <v>2</v>
      </c>
      <c r="O203" s="2">
        <f t="shared" si="51"/>
        <v>0</v>
      </c>
      <c r="P203" s="16">
        <v>2</v>
      </c>
      <c r="Q203" s="2">
        <v>2</v>
      </c>
      <c r="R203" s="2">
        <f t="shared" si="52"/>
        <v>0</v>
      </c>
      <c r="S203" s="2">
        <v>2</v>
      </c>
      <c r="T203" s="2">
        <v>1</v>
      </c>
      <c r="U203" s="25">
        <f t="shared" si="53"/>
        <v>-1</v>
      </c>
      <c r="V203" s="16">
        <v>4</v>
      </c>
      <c r="W203" s="16">
        <v>1</v>
      </c>
      <c r="X203" s="24">
        <f t="shared" si="54"/>
        <v>-3</v>
      </c>
      <c r="Y203" s="16">
        <v>0</v>
      </c>
      <c r="Z203" s="2">
        <v>0</v>
      </c>
      <c r="AA203" s="11">
        <f t="shared" si="55"/>
        <v>0</v>
      </c>
      <c r="AB203" s="2">
        <v>5</v>
      </c>
      <c r="AC203" s="2">
        <v>4</v>
      </c>
      <c r="AD203" s="25">
        <f t="shared" si="56"/>
        <v>-1</v>
      </c>
      <c r="AE203" s="2">
        <v>1</v>
      </c>
      <c r="AF203" s="2">
        <v>1</v>
      </c>
      <c r="AG203" s="2">
        <f t="shared" si="57"/>
        <v>0</v>
      </c>
      <c r="AH203" s="2">
        <v>3</v>
      </c>
      <c r="AI203" s="2">
        <v>4</v>
      </c>
      <c r="AJ203" s="25">
        <f t="shared" si="58"/>
        <v>1</v>
      </c>
      <c r="AK203" s="2">
        <v>0</v>
      </c>
      <c r="AL203" s="2">
        <v>0</v>
      </c>
      <c r="AM203">
        <f t="shared" si="59"/>
        <v>0</v>
      </c>
      <c r="AN203" s="16">
        <v>2</v>
      </c>
      <c r="AO203" s="2">
        <v>2</v>
      </c>
      <c r="AP203">
        <f t="shared" si="60"/>
        <v>0</v>
      </c>
      <c r="AQ203" s="2">
        <v>0</v>
      </c>
      <c r="AR203" s="2">
        <v>0</v>
      </c>
      <c r="AS203" s="2">
        <f t="shared" si="61"/>
        <v>0</v>
      </c>
      <c r="AT203" s="2">
        <v>1</v>
      </c>
      <c r="AU203" s="2">
        <v>1</v>
      </c>
      <c r="AV203">
        <f t="shared" si="62"/>
        <v>0</v>
      </c>
      <c r="AW203" s="2">
        <v>2</v>
      </c>
      <c r="AX203" s="2">
        <v>2</v>
      </c>
      <c r="AY203" s="2">
        <f t="shared" si="63"/>
        <v>0</v>
      </c>
      <c r="AZ203" s="2">
        <v>0</v>
      </c>
      <c r="BA203" s="2">
        <v>0</v>
      </c>
      <c r="BB203" s="14">
        <f t="shared" si="64"/>
        <v>0</v>
      </c>
      <c r="BC203" s="2">
        <v>1</v>
      </c>
      <c r="BD203" s="2">
        <v>1</v>
      </c>
      <c r="BE203" s="2">
        <f t="shared" si="65"/>
        <v>0</v>
      </c>
    </row>
    <row r="204" spans="1:57" x14ac:dyDescent="0.25">
      <c r="A204" s="5">
        <v>221</v>
      </c>
      <c r="B204" t="s">
        <v>156</v>
      </c>
      <c r="C204">
        <v>1.47</v>
      </c>
      <c r="D204" s="2">
        <v>9</v>
      </c>
      <c r="E204" t="s">
        <v>153</v>
      </c>
      <c r="F204" t="s">
        <v>25</v>
      </c>
      <c r="G204" t="s">
        <v>157</v>
      </c>
      <c r="H204">
        <v>0</v>
      </c>
      <c r="I204" s="21">
        <v>0.25</v>
      </c>
      <c r="J204" s="16">
        <v>1</v>
      </c>
      <c r="K204" s="2">
        <v>1</v>
      </c>
      <c r="L204" s="2">
        <f t="shared" si="50"/>
        <v>0</v>
      </c>
      <c r="M204" s="16">
        <v>0</v>
      </c>
      <c r="N204" s="16">
        <v>0</v>
      </c>
      <c r="O204" s="2">
        <f t="shared" si="51"/>
        <v>0</v>
      </c>
      <c r="P204" s="16">
        <v>0</v>
      </c>
      <c r="Q204" s="2">
        <v>0</v>
      </c>
      <c r="R204" s="2">
        <f t="shared" si="52"/>
        <v>0</v>
      </c>
      <c r="S204" s="2">
        <v>1</v>
      </c>
      <c r="T204" s="2">
        <v>1</v>
      </c>
      <c r="U204">
        <f t="shared" si="53"/>
        <v>0</v>
      </c>
      <c r="X204" s="2"/>
      <c r="Y204" s="16">
        <v>0</v>
      </c>
      <c r="Z204" s="2">
        <v>0</v>
      </c>
      <c r="AA204" s="11">
        <f t="shared" si="55"/>
        <v>0</v>
      </c>
      <c r="AB204" s="2">
        <v>2</v>
      </c>
      <c r="AC204" s="2">
        <v>2</v>
      </c>
      <c r="AD204">
        <f t="shared" si="56"/>
        <v>0</v>
      </c>
      <c r="AE204" s="2">
        <v>2</v>
      </c>
      <c r="AF204" s="2">
        <v>2</v>
      </c>
      <c r="AG204" s="2">
        <f t="shared" si="57"/>
        <v>0</v>
      </c>
      <c r="AH204" s="2">
        <v>4</v>
      </c>
      <c r="AI204" s="2">
        <v>4</v>
      </c>
      <c r="AJ204">
        <f t="shared" si="58"/>
        <v>0</v>
      </c>
      <c r="AK204" s="2">
        <v>2</v>
      </c>
      <c r="AL204" s="2">
        <v>2</v>
      </c>
      <c r="AM204">
        <f t="shared" si="59"/>
        <v>0</v>
      </c>
      <c r="AN204" s="16">
        <v>3</v>
      </c>
      <c r="AO204" s="2">
        <v>3</v>
      </c>
      <c r="AP204">
        <f t="shared" si="60"/>
        <v>0</v>
      </c>
      <c r="AQ204" s="2">
        <v>3</v>
      </c>
      <c r="AR204" s="2">
        <v>3</v>
      </c>
      <c r="AS204" s="2">
        <f t="shared" si="61"/>
        <v>0</v>
      </c>
      <c r="AT204" s="2">
        <v>2</v>
      </c>
      <c r="AU204" s="2">
        <v>2</v>
      </c>
      <c r="AV204">
        <f t="shared" si="62"/>
        <v>0</v>
      </c>
      <c r="AW204" s="2">
        <v>1</v>
      </c>
      <c r="AX204" s="2">
        <v>1</v>
      </c>
      <c r="AY204" s="2">
        <f t="shared" si="63"/>
        <v>0</v>
      </c>
      <c r="AZ204" s="2">
        <v>0</v>
      </c>
      <c r="BA204" s="2">
        <v>0</v>
      </c>
      <c r="BB204" s="14">
        <f t="shared" si="64"/>
        <v>0</v>
      </c>
      <c r="BC204" s="2">
        <v>1</v>
      </c>
      <c r="BD204" s="2">
        <v>1</v>
      </c>
      <c r="BE204" s="2">
        <f t="shared" si="65"/>
        <v>0</v>
      </c>
    </row>
    <row r="205" spans="1:57" x14ac:dyDescent="0.25">
      <c r="A205" s="5">
        <v>222</v>
      </c>
      <c r="B205" t="s">
        <v>154</v>
      </c>
      <c r="C205" s="5">
        <v>-0.37</v>
      </c>
      <c r="D205" s="2">
        <v>40</v>
      </c>
      <c r="E205" t="s">
        <v>152</v>
      </c>
      <c r="F205" t="s">
        <v>25</v>
      </c>
      <c r="G205" t="s">
        <v>157</v>
      </c>
      <c r="H205">
        <v>1</v>
      </c>
      <c r="I205" s="21">
        <v>0.5</v>
      </c>
      <c r="J205" s="16">
        <v>0</v>
      </c>
      <c r="K205" s="2">
        <v>0</v>
      </c>
      <c r="L205" s="2">
        <f t="shared" si="50"/>
        <v>0</v>
      </c>
      <c r="M205" s="16">
        <v>2</v>
      </c>
      <c r="N205" s="16">
        <v>2</v>
      </c>
      <c r="O205" s="2">
        <f t="shared" si="51"/>
        <v>0</v>
      </c>
      <c r="P205" s="16">
        <v>2</v>
      </c>
      <c r="Q205" s="2">
        <v>2</v>
      </c>
      <c r="R205" s="2">
        <f t="shared" si="52"/>
        <v>0</v>
      </c>
      <c r="S205" s="2">
        <v>2</v>
      </c>
      <c r="T205" s="2">
        <v>2</v>
      </c>
      <c r="U205">
        <f t="shared" si="53"/>
        <v>0</v>
      </c>
      <c r="V205" s="2">
        <v>3</v>
      </c>
      <c r="W205" s="2">
        <v>3</v>
      </c>
      <c r="X205" s="2">
        <f t="shared" si="54"/>
        <v>0</v>
      </c>
      <c r="Y205" s="16">
        <v>0</v>
      </c>
      <c r="Z205" s="2">
        <v>0</v>
      </c>
      <c r="AA205" s="11">
        <f t="shared" si="55"/>
        <v>0</v>
      </c>
      <c r="AB205" s="2">
        <v>4</v>
      </c>
      <c r="AC205" s="2">
        <v>3</v>
      </c>
      <c r="AD205" s="25">
        <f t="shared" si="56"/>
        <v>-1</v>
      </c>
      <c r="AE205" s="2">
        <v>1</v>
      </c>
      <c r="AF205" s="2">
        <v>1</v>
      </c>
      <c r="AG205" s="2">
        <f t="shared" si="57"/>
        <v>0</v>
      </c>
      <c r="AH205" s="2">
        <v>4</v>
      </c>
      <c r="AI205" s="2">
        <v>4</v>
      </c>
      <c r="AJ205">
        <f t="shared" si="58"/>
        <v>0</v>
      </c>
      <c r="AK205" s="2">
        <v>2</v>
      </c>
      <c r="AL205" s="2">
        <v>2</v>
      </c>
      <c r="AM205">
        <f t="shared" si="59"/>
        <v>0</v>
      </c>
      <c r="AN205" s="16">
        <v>1</v>
      </c>
      <c r="AO205" s="2">
        <v>1</v>
      </c>
      <c r="AP205">
        <f t="shared" si="60"/>
        <v>0</v>
      </c>
      <c r="AQ205" s="2">
        <v>2</v>
      </c>
      <c r="AR205" s="2">
        <v>3</v>
      </c>
      <c r="AS205" s="24">
        <f t="shared" si="61"/>
        <v>1</v>
      </c>
      <c r="AT205" s="2">
        <v>1</v>
      </c>
      <c r="AU205" s="2">
        <v>1</v>
      </c>
      <c r="AV205">
        <f t="shared" si="62"/>
        <v>0</v>
      </c>
      <c r="AW205" s="2">
        <v>2</v>
      </c>
      <c r="AX205" s="2">
        <v>2</v>
      </c>
      <c r="AY205" s="2">
        <f t="shared" si="63"/>
        <v>0</v>
      </c>
      <c r="AZ205" s="2">
        <v>2</v>
      </c>
      <c r="BA205" s="2">
        <v>2</v>
      </c>
      <c r="BB205" s="14">
        <f t="shared" si="64"/>
        <v>0</v>
      </c>
      <c r="BC205" s="2">
        <v>2</v>
      </c>
      <c r="BD205" s="2">
        <v>2</v>
      </c>
      <c r="BE205" s="2">
        <f t="shared" si="65"/>
        <v>0</v>
      </c>
    </row>
    <row r="206" spans="1:57" x14ac:dyDescent="0.25">
      <c r="A206" s="5">
        <v>223</v>
      </c>
      <c r="B206" t="s">
        <v>9</v>
      </c>
      <c r="C206">
        <v>1.61</v>
      </c>
      <c r="D206" s="2">
        <v>15</v>
      </c>
      <c r="E206" t="s">
        <v>24</v>
      </c>
      <c r="F206" t="s">
        <v>31</v>
      </c>
      <c r="G206" t="s">
        <v>158</v>
      </c>
      <c r="H206">
        <v>0</v>
      </c>
      <c r="I206" s="21">
        <v>0</v>
      </c>
      <c r="J206" s="16">
        <v>1</v>
      </c>
      <c r="K206" s="2">
        <v>1</v>
      </c>
      <c r="L206" s="2">
        <f t="shared" si="50"/>
        <v>0</v>
      </c>
      <c r="M206" s="16">
        <v>1</v>
      </c>
      <c r="N206" s="16">
        <v>1</v>
      </c>
      <c r="O206" s="2">
        <f t="shared" si="51"/>
        <v>0</v>
      </c>
      <c r="P206" s="16">
        <v>0</v>
      </c>
      <c r="Q206" s="2">
        <v>0</v>
      </c>
      <c r="R206" s="2">
        <f t="shared" si="52"/>
        <v>0</v>
      </c>
      <c r="S206" s="2">
        <v>3</v>
      </c>
      <c r="T206" s="2">
        <v>3</v>
      </c>
      <c r="U206">
        <f t="shared" si="53"/>
        <v>0</v>
      </c>
      <c r="V206" s="2">
        <v>1</v>
      </c>
      <c r="W206" s="2">
        <v>1</v>
      </c>
      <c r="X206" s="2">
        <f t="shared" si="54"/>
        <v>0</v>
      </c>
      <c r="Y206" s="16">
        <v>2</v>
      </c>
      <c r="Z206" s="2">
        <v>3</v>
      </c>
      <c r="AA206" s="11">
        <f t="shared" si="55"/>
        <v>1</v>
      </c>
      <c r="AB206" s="2">
        <v>1</v>
      </c>
      <c r="AC206" s="2">
        <v>1</v>
      </c>
      <c r="AD206">
        <f t="shared" si="56"/>
        <v>0</v>
      </c>
      <c r="AE206" s="2">
        <v>1</v>
      </c>
      <c r="AF206" s="2">
        <v>1</v>
      </c>
      <c r="AG206" s="2">
        <f t="shared" si="57"/>
        <v>0</v>
      </c>
      <c r="AH206" s="2">
        <v>3</v>
      </c>
      <c r="AI206" s="2">
        <v>3</v>
      </c>
      <c r="AJ206">
        <f t="shared" si="58"/>
        <v>0</v>
      </c>
      <c r="AK206" s="2">
        <v>1</v>
      </c>
      <c r="AL206" s="2">
        <v>1</v>
      </c>
      <c r="AM206">
        <f t="shared" si="59"/>
        <v>0</v>
      </c>
      <c r="AN206" s="16">
        <v>0</v>
      </c>
      <c r="AO206" s="2">
        <v>1</v>
      </c>
      <c r="AP206" s="25">
        <f t="shared" si="60"/>
        <v>1</v>
      </c>
      <c r="AQ206" s="2">
        <v>1</v>
      </c>
      <c r="AR206" s="2">
        <v>1</v>
      </c>
      <c r="AS206" s="2">
        <f t="shared" si="61"/>
        <v>0</v>
      </c>
      <c r="AT206" s="2">
        <v>1</v>
      </c>
      <c r="AU206" s="2">
        <v>1</v>
      </c>
      <c r="AV206">
        <f t="shared" si="62"/>
        <v>0</v>
      </c>
      <c r="AW206" s="2">
        <v>1</v>
      </c>
      <c r="AX206" s="2">
        <v>1</v>
      </c>
      <c r="AY206" s="2">
        <f t="shared" si="63"/>
        <v>0</v>
      </c>
      <c r="AZ206" s="2">
        <v>2</v>
      </c>
      <c r="BA206" s="2">
        <v>2</v>
      </c>
      <c r="BB206" s="14">
        <f t="shared" si="64"/>
        <v>0</v>
      </c>
      <c r="BC206" s="2">
        <v>3</v>
      </c>
      <c r="BD206" s="2">
        <v>3</v>
      </c>
      <c r="BE206" s="2">
        <f t="shared" si="65"/>
        <v>0</v>
      </c>
    </row>
    <row r="207" spans="1:57" x14ac:dyDescent="0.25">
      <c r="A207" s="5">
        <v>224</v>
      </c>
      <c r="B207" t="s">
        <v>9</v>
      </c>
      <c r="C207">
        <v>1.61</v>
      </c>
      <c r="D207" s="2">
        <v>37</v>
      </c>
      <c r="E207" t="s">
        <v>24</v>
      </c>
      <c r="F207" t="s">
        <v>25</v>
      </c>
      <c r="G207" t="s">
        <v>157</v>
      </c>
      <c r="H207">
        <v>0</v>
      </c>
      <c r="I207" s="21">
        <v>0</v>
      </c>
      <c r="J207" s="16">
        <v>0</v>
      </c>
      <c r="K207" s="2">
        <v>0</v>
      </c>
      <c r="L207" s="2">
        <f t="shared" si="50"/>
        <v>0</v>
      </c>
      <c r="M207" s="16">
        <v>2</v>
      </c>
      <c r="N207" s="16">
        <v>2</v>
      </c>
      <c r="O207" s="2">
        <f t="shared" si="51"/>
        <v>0</v>
      </c>
      <c r="P207" s="16">
        <v>0</v>
      </c>
      <c r="Q207" s="2">
        <v>0</v>
      </c>
      <c r="R207" s="2">
        <f t="shared" si="52"/>
        <v>0</v>
      </c>
      <c r="S207" s="2">
        <v>1</v>
      </c>
      <c r="T207" s="2">
        <v>1</v>
      </c>
      <c r="U207">
        <f t="shared" si="53"/>
        <v>0</v>
      </c>
      <c r="V207" s="2">
        <v>2</v>
      </c>
      <c r="W207" s="2">
        <v>2</v>
      </c>
      <c r="X207" s="2">
        <f t="shared" si="54"/>
        <v>0</v>
      </c>
      <c r="Y207" s="16">
        <v>0</v>
      </c>
      <c r="Z207" s="2">
        <v>0</v>
      </c>
      <c r="AA207" s="11">
        <f t="shared" si="55"/>
        <v>0</v>
      </c>
      <c r="AB207" s="2">
        <v>5</v>
      </c>
      <c r="AC207" s="2">
        <v>5</v>
      </c>
      <c r="AD207">
        <f t="shared" si="56"/>
        <v>0</v>
      </c>
      <c r="AE207" s="2">
        <v>1</v>
      </c>
      <c r="AF207" s="2">
        <v>1</v>
      </c>
      <c r="AG207" s="2">
        <f t="shared" si="57"/>
        <v>0</v>
      </c>
      <c r="AH207" s="2">
        <v>3</v>
      </c>
      <c r="AI207" s="2">
        <v>3</v>
      </c>
      <c r="AJ207">
        <f t="shared" si="58"/>
        <v>0</v>
      </c>
      <c r="AK207" s="2">
        <v>2</v>
      </c>
      <c r="AL207" s="2">
        <v>2</v>
      </c>
      <c r="AM207">
        <f t="shared" si="59"/>
        <v>0</v>
      </c>
      <c r="AN207" s="16">
        <v>3</v>
      </c>
      <c r="AO207" s="2">
        <v>3</v>
      </c>
      <c r="AP207">
        <f t="shared" si="60"/>
        <v>0</v>
      </c>
      <c r="AQ207" s="2">
        <v>1</v>
      </c>
      <c r="AR207" s="2">
        <v>1</v>
      </c>
      <c r="AS207" s="2">
        <f t="shared" si="61"/>
        <v>0</v>
      </c>
      <c r="AT207" s="2">
        <v>3</v>
      </c>
      <c r="AU207" s="2">
        <v>3</v>
      </c>
      <c r="AV207">
        <f t="shared" si="62"/>
        <v>0</v>
      </c>
      <c r="AW207" s="2">
        <v>2</v>
      </c>
      <c r="AX207" s="2">
        <v>2</v>
      </c>
      <c r="AY207" s="2">
        <f t="shared" si="63"/>
        <v>0</v>
      </c>
      <c r="AZ207" s="2">
        <v>1</v>
      </c>
      <c r="BA207" s="2">
        <v>1</v>
      </c>
      <c r="BB207" s="14">
        <f t="shared" si="64"/>
        <v>0</v>
      </c>
      <c r="BC207" s="2">
        <v>2</v>
      </c>
      <c r="BD207" s="2">
        <v>2</v>
      </c>
      <c r="BE207" s="2">
        <f t="shared" si="65"/>
        <v>0</v>
      </c>
    </row>
    <row r="208" spans="1:57" x14ac:dyDescent="0.25">
      <c r="A208" s="5">
        <v>225</v>
      </c>
      <c r="B208" t="s">
        <v>9</v>
      </c>
      <c r="C208">
        <v>1.61</v>
      </c>
      <c r="D208" s="2">
        <v>97</v>
      </c>
      <c r="E208" t="s">
        <v>24</v>
      </c>
      <c r="F208" t="s">
        <v>25</v>
      </c>
      <c r="G208" t="s">
        <v>157</v>
      </c>
      <c r="H208">
        <v>0</v>
      </c>
      <c r="I208" s="21">
        <v>0</v>
      </c>
      <c r="J208" s="16">
        <v>2</v>
      </c>
      <c r="K208" s="2">
        <v>2</v>
      </c>
      <c r="L208" s="2">
        <f t="shared" si="50"/>
        <v>0</v>
      </c>
      <c r="M208" s="16">
        <v>0</v>
      </c>
      <c r="N208" s="16">
        <v>0</v>
      </c>
      <c r="O208" s="2">
        <f t="shared" si="51"/>
        <v>0</v>
      </c>
      <c r="P208" s="16">
        <v>0</v>
      </c>
      <c r="Q208" s="2">
        <v>0</v>
      </c>
      <c r="R208" s="2">
        <f t="shared" si="52"/>
        <v>0</v>
      </c>
      <c r="S208" s="2">
        <v>2</v>
      </c>
      <c r="T208" s="2">
        <v>2</v>
      </c>
      <c r="U208">
        <f t="shared" si="53"/>
        <v>0</v>
      </c>
      <c r="V208" s="2">
        <v>3</v>
      </c>
      <c r="W208" s="2">
        <v>3</v>
      </c>
      <c r="X208" s="2">
        <f t="shared" si="54"/>
        <v>0</v>
      </c>
      <c r="Y208" s="16">
        <v>4</v>
      </c>
      <c r="Z208" s="2">
        <v>4</v>
      </c>
      <c r="AA208" s="11">
        <f t="shared" si="55"/>
        <v>0</v>
      </c>
      <c r="AB208" s="2">
        <v>5</v>
      </c>
      <c r="AC208" s="2">
        <v>5</v>
      </c>
      <c r="AD208">
        <f t="shared" si="56"/>
        <v>0</v>
      </c>
      <c r="AE208" s="2">
        <v>2</v>
      </c>
      <c r="AF208" s="2">
        <v>2</v>
      </c>
      <c r="AG208" s="2">
        <f t="shared" si="57"/>
        <v>0</v>
      </c>
      <c r="AH208" s="2">
        <v>3</v>
      </c>
      <c r="AI208" s="2">
        <v>3</v>
      </c>
      <c r="AJ208">
        <f t="shared" si="58"/>
        <v>0</v>
      </c>
      <c r="AK208" s="2">
        <v>2</v>
      </c>
      <c r="AL208" s="2">
        <v>2</v>
      </c>
      <c r="AM208">
        <f t="shared" si="59"/>
        <v>0</v>
      </c>
      <c r="AN208" s="16">
        <v>0</v>
      </c>
      <c r="AO208" s="2">
        <v>0</v>
      </c>
      <c r="AP208">
        <f t="shared" si="60"/>
        <v>0</v>
      </c>
      <c r="AQ208" s="2">
        <v>0</v>
      </c>
      <c r="AR208" s="2">
        <v>0</v>
      </c>
      <c r="AS208" s="2">
        <f t="shared" si="61"/>
        <v>0</v>
      </c>
      <c r="AT208" s="2">
        <v>1</v>
      </c>
      <c r="AU208" s="2">
        <v>1</v>
      </c>
      <c r="AV208">
        <f t="shared" si="62"/>
        <v>0</v>
      </c>
      <c r="AW208" s="2">
        <v>1</v>
      </c>
      <c r="AX208" s="2">
        <v>1</v>
      </c>
      <c r="AY208" s="2">
        <f t="shared" si="63"/>
        <v>0</v>
      </c>
      <c r="AZ208" s="2">
        <v>1</v>
      </c>
      <c r="BA208" s="2">
        <v>1</v>
      </c>
      <c r="BB208" s="14">
        <f t="shared" si="64"/>
        <v>0</v>
      </c>
      <c r="BC208" s="2">
        <v>2</v>
      </c>
      <c r="BD208" s="2">
        <v>2</v>
      </c>
      <c r="BE208" s="2">
        <f t="shared" si="65"/>
        <v>0</v>
      </c>
    </row>
    <row r="209" spans="1:57" x14ac:dyDescent="0.25">
      <c r="A209" s="5">
        <v>226</v>
      </c>
      <c r="B209" t="s">
        <v>154</v>
      </c>
      <c r="C209" s="5">
        <v>-0.37</v>
      </c>
      <c r="D209" s="2">
        <v>120</v>
      </c>
      <c r="E209" t="s">
        <v>24</v>
      </c>
      <c r="F209" t="s">
        <v>28</v>
      </c>
      <c r="G209" t="s">
        <v>157</v>
      </c>
      <c r="H209">
        <v>1</v>
      </c>
      <c r="I209" s="21">
        <v>0</v>
      </c>
      <c r="J209" s="16">
        <v>2</v>
      </c>
      <c r="K209" s="2">
        <v>2</v>
      </c>
      <c r="L209" s="2">
        <f t="shared" si="50"/>
        <v>0</v>
      </c>
      <c r="M209" s="16">
        <v>0</v>
      </c>
      <c r="N209" s="16">
        <v>0</v>
      </c>
      <c r="O209" s="2">
        <f t="shared" si="51"/>
        <v>0</v>
      </c>
      <c r="P209" s="16">
        <v>0</v>
      </c>
      <c r="Q209" s="2">
        <v>0</v>
      </c>
      <c r="R209" s="2">
        <f t="shared" si="52"/>
        <v>0</v>
      </c>
      <c r="S209" s="2">
        <v>2</v>
      </c>
      <c r="T209" s="2">
        <v>2</v>
      </c>
      <c r="U209">
        <f t="shared" si="53"/>
        <v>0</v>
      </c>
      <c r="V209" s="2">
        <v>1</v>
      </c>
      <c r="W209" s="2">
        <v>1</v>
      </c>
      <c r="X209" s="2">
        <f t="shared" si="54"/>
        <v>0</v>
      </c>
      <c r="Y209" s="16">
        <v>0</v>
      </c>
      <c r="Z209" s="2">
        <v>0</v>
      </c>
      <c r="AA209" s="11">
        <f t="shared" si="55"/>
        <v>0</v>
      </c>
      <c r="AB209" s="2">
        <v>3</v>
      </c>
      <c r="AC209" s="2">
        <v>3</v>
      </c>
      <c r="AD209">
        <f t="shared" si="56"/>
        <v>0</v>
      </c>
      <c r="AE209" s="2">
        <v>2</v>
      </c>
      <c r="AF209" s="2">
        <v>2</v>
      </c>
      <c r="AG209" s="2">
        <f t="shared" si="57"/>
        <v>0</v>
      </c>
      <c r="AH209" s="2">
        <v>4</v>
      </c>
      <c r="AI209" s="2">
        <v>4</v>
      </c>
      <c r="AJ209">
        <f t="shared" si="58"/>
        <v>0</v>
      </c>
      <c r="AK209" s="2">
        <v>3</v>
      </c>
      <c r="AL209" s="2">
        <v>3</v>
      </c>
      <c r="AM209">
        <f t="shared" si="59"/>
        <v>0</v>
      </c>
      <c r="AN209" s="16">
        <v>3</v>
      </c>
      <c r="AO209" s="2">
        <v>3</v>
      </c>
      <c r="AP209">
        <f t="shared" si="60"/>
        <v>0</v>
      </c>
      <c r="AQ209" s="2">
        <v>0</v>
      </c>
      <c r="AR209" s="2">
        <v>0</v>
      </c>
      <c r="AS209" s="2">
        <f t="shared" si="61"/>
        <v>0</v>
      </c>
      <c r="AT209" s="2">
        <v>1</v>
      </c>
      <c r="AU209" s="2">
        <v>1</v>
      </c>
      <c r="AV209">
        <f t="shared" si="62"/>
        <v>0</v>
      </c>
      <c r="AW209" s="2">
        <v>1</v>
      </c>
      <c r="AX209" s="2">
        <v>1</v>
      </c>
      <c r="AY209" s="2">
        <f t="shared" si="63"/>
        <v>0</v>
      </c>
      <c r="AZ209" s="2">
        <v>1</v>
      </c>
      <c r="BA209" s="2">
        <v>1</v>
      </c>
      <c r="BB209" s="14">
        <f t="shared" si="64"/>
        <v>0</v>
      </c>
      <c r="BC209" s="2">
        <v>2</v>
      </c>
      <c r="BD209" s="2">
        <v>2</v>
      </c>
      <c r="BE209" s="2">
        <f t="shared" si="65"/>
        <v>0</v>
      </c>
    </row>
    <row r="210" spans="1:57" x14ac:dyDescent="0.25">
      <c r="A210" s="5">
        <v>227</v>
      </c>
      <c r="B210" t="s">
        <v>154</v>
      </c>
      <c r="C210" s="5">
        <v>-0.37</v>
      </c>
      <c r="D210" s="2">
        <v>78</v>
      </c>
      <c r="E210" t="s">
        <v>152</v>
      </c>
      <c r="F210" t="s">
        <v>31</v>
      </c>
      <c r="G210" t="s">
        <v>157</v>
      </c>
      <c r="H210">
        <v>1</v>
      </c>
      <c r="I210" s="21">
        <v>0.75</v>
      </c>
      <c r="J210" s="16">
        <v>1</v>
      </c>
      <c r="K210" s="2">
        <v>1</v>
      </c>
      <c r="L210" s="2">
        <f t="shared" si="50"/>
        <v>0</v>
      </c>
      <c r="M210" s="16">
        <v>0</v>
      </c>
      <c r="N210" s="16">
        <v>0</v>
      </c>
      <c r="O210" s="2">
        <f t="shared" si="51"/>
        <v>0</v>
      </c>
      <c r="P210" s="16">
        <v>0</v>
      </c>
      <c r="Q210" s="2">
        <v>0</v>
      </c>
      <c r="R210" s="2">
        <f t="shared" si="52"/>
        <v>0</v>
      </c>
      <c r="S210" s="2">
        <v>1</v>
      </c>
      <c r="T210" s="2">
        <v>1</v>
      </c>
      <c r="U210">
        <f t="shared" si="53"/>
        <v>0</v>
      </c>
      <c r="V210" s="2">
        <v>4</v>
      </c>
      <c r="W210" s="2">
        <v>4</v>
      </c>
      <c r="X210" s="2">
        <f t="shared" si="54"/>
        <v>0</v>
      </c>
      <c r="Y210" s="16">
        <v>0</v>
      </c>
      <c r="Z210" s="2">
        <v>0</v>
      </c>
      <c r="AA210" s="11">
        <f t="shared" si="55"/>
        <v>0</v>
      </c>
      <c r="AB210" s="2">
        <v>3</v>
      </c>
      <c r="AC210" s="2">
        <v>3</v>
      </c>
      <c r="AD210">
        <f t="shared" si="56"/>
        <v>0</v>
      </c>
      <c r="AE210" s="2">
        <v>1</v>
      </c>
      <c r="AF210" s="2">
        <v>1</v>
      </c>
      <c r="AG210" s="2">
        <f t="shared" si="57"/>
        <v>0</v>
      </c>
      <c r="AH210" s="2">
        <v>2</v>
      </c>
      <c r="AI210" s="2">
        <v>2</v>
      </c>
      <c r="AJ210">
        <f t="shared" si="58"/>
        <v>0</v>
      </c>
      <c r="AK210" s="2">
        <v>2</v>
      </c>
      <c r="AL210" s="2">
        <v>2</v>
      </c>
      <c r="AM210">
        <f t="shared" si="59"/>
        <v>0</v>
      </c>
      <c r="AN210" s="16">
        <v>1</v>
      </c>
      <c r="AO210" s="2">
        <v>1</v>
      </c>
      <c r="AP210">
        <f t="shared" si="60"/>
        <v>0</v>
      </c>
      <c r="AQ210" s="2">
        <v>2</v>
      </c>
      <c r="AR210" s="2">
        <v>2</v>
      </c>
      <c r="AS210" s="2">
        <f t="shared" si="61"/>
        <v>0</v>
      </c>
      <c r="AT210" s="2">
        <v>3</v>
      </c>
      <c r="AU210" s="2">
        <v>3</v>
      </c>
      <c r="AV210">
        <f t="shared" si="62"/>
        <v>0</v>
      </c>
      <c r="AW210" s="2">
        <v>1</v>
      </c>
      <c r="AX210" s="2">
        <v>1</v>
      </c>
      <c r="AY210" s="2">
        <f t="shared" si="63"/>
        <v>0</v>
      </c>
      <c r="AZ210" s="2">
        <v>0</v>
      </c>
      <c r="BA210" s="2">
        <v>0</v>
      </c>
      <c r="BB210" s="14">
        <f t="shared" si="64"/>
        <v>0</v>
      </c>
      <c r="BC210" s="2">
        <v>3</v>
      </c>
      <c r="BD210" s="2">
        <v>3</v>
      </c>
      <c r="BE210" s="2">
        <f t="shared" si="65"/>
        <v>0</v>
      </c>
    </row>
    <row r="211" spans="1:57" x14ac:dyDescent="0.25">
      <c r="A211" s="5">
        <v>228</v>
      </c>
      <c r="B211" t="s">
        <v>154</v>
      </c>
      <c r="C211" s="5">
        <v>-0.37</v>
      </c>
      <c r="D211" s="2">
        <v>98</v>
      </c>
      <c r="E211" t="s">
        <v>152</v>
      </c>
      <c r="F211" t="s">
        <v>28</v>
      </c>
      <c r="G211" t="s">
        <v>157</v>
      </c>
      <c r="H211">
        <v>1</v>
      </c>
      <c r="I211" s="21">
        <v>0.75</v>
      </c>
      <c r="J211" s="16">
        <v>1</v>
      </c>
      <c r="K211" s="2">
        <v>1</v>
      </c>
      <c r="L211" s="2">
        <f t="shared" si="50"/>
        <v>0</v>
      </c>
      <c r="M211" s="16">
        <v>2</v>
      </c>
      <c r="N211" s="16">
        <v>2</v>
      </c>
      <c r="O211" s="2">
        <f t="shared" si="51"/>
        <v>0</v>
      </c>
      <c r="P211" s="16">
        <v>2</v>
      </c>
      <c r="Q211" s="2">
        <v>2</v>
      </c>
      <c r="R211" s="2">
        <f t="shared" si="52"/>
        <v>0</v>
      </c>
      <c r="S211" s="2">
        <v>3</v>
      </c>
      <c r="T211" s="2">
        <v>2</v>
      </c>
      <c r="U211" s="25">
        <f t="shared" si="53"/>
        <v>-1</v>
      </c>
      <c r="V211" s="2">
        <v>1</v>
      </c>
      <c r="W211" s="2">
        <v>0.5</v>
      </c>
      <c r="X211" s="47">
        <f t="shared" si="54"/>
        <v>-0.5</v>
      </c>
      <c r="Y211" s="16">
        <v>0</v>
      </c>
      <c r="Z211" s="2">
        <v>0</v>
      </c>
      <c r="AA211" s="11">
        <f t="shared" si="55"/>
        <v>0</v>
      </c>
      <c r="AB211" s="2">
        <v>4</v>
      </c>
      <c r="AC211" s="2">
        <v>3</v>
      </c>
      <c r="AD211" s="25">
        <f t="shared" si="56"/>
        <v>-1</v>
      </c>
      <c r="AE211" s="2">
        <v>2</v>
      </c>
      <c r="AF211" s="2">
        <v>2</v>
      </c>
      <c r="AG211" s="2">
        <f t="shared" si="57"/>
        <v>0</v>
      </c>
      <c r="AH211" s="2">
        <v>1</v>
      </c>
      <c r="AI211" s="2">
        <v>1</v>
      </c>
      <c r="AJ211">
        <f t="shared" si="58"/>
        <v>0</v>
      </c>
      <c r="AK211" s="2">
        <v>0</v>
      </c>
      <c r="AL211" s="2">
        <v>0</v>
      </c>
      <c r="AM211">
        <f t="shared" si="59"/>
        <v>0</v>
      </c>
      <c r="AN211" s="16">
        <v>0</v>
      </c>
      <c r="AO211" s="2">
        <v>0</v>
      </c>
      <c r="AP211">
        <f t="shared" si="60"/>
        <v>0</v>
      </c>
      <c r="AQ211" s="2">
        <v>0</v>
      </c>
      <c r="AR211" s="2">
        <v>0</v>
      </c>
      <c r="AS211" s="2">
        <f t="shared" si="61"/>
        <v>0</v>
      </c>
      <c r="AT211" s="2">
        <v>1</v>
      </c>
      <c r="AU211" s="2">
        <v>1</v>
      </c>
      <c r="AV211">
        <f t="shared" si="62"/>
        <v>0</v>
      </c>
      <c r="AW211" s="2">
        <v>2</v>
      </c>
      <c r="AX211" s="2">
        <v>2</v>
      </c>
      <c r="AY211" s="2">
        <f t="shared" si="63"/>
        <v>0</v>
      </c>
      <c r="AZ211" s="2">
        <v>1</v>
      </c>
      <c r="BA211" s="2">
        <v>1</v>
      </c>
      <c r="BB211" s="14">
        <f t="shared" si="64"/>
        <v>0</v>
      </c>
      <c r="BC211" s="2">
        <v>2</v>
      </c>
      <c r="BD211" s="2">
        <v>1</v>
      </c>
      <c r="BE211" s="24">
        <f t="shared" si="65"/>
        <v>-1</v>
      </c>
    </row>
    <row r="212" spans="1:57" x14ac:dyDescent="0.25">
      <c r="A212" s="5">
        <v>229</v>
      </c>
      <c r="B212" t="s">
        <v>154</v>
      </c>
      <c r="C212" s="5">
        <v>-0.37</v>
      </c>
      <c r="D212" s="2">
        <v>130</v>
      </c>
      <c r="E212" t="s">
        <v>152</v>
      </c>
      <c r="F212" t="s">
        <v>31</v>
      </c>
      <c r="G212" t="s">
        <v>158</v>
      </c>
      <c r="H212">
        <v>1</v>
      </c>
      <c r="I212" s="21">
        <v>0.75</v>
      </c>
      <c r="J212" s="16">
        <v>2</v>
      </c>
      <c r="K212" s="2">
        <v>2</v>
      </c>
      <c r="L212" s="2">
        <f t="shared" si="50"/>
        <v>0</v>
      </c>
      <c r="M212" s="16">
        <v>1</v>
      </c>
      <c r="N212" s="16">
        <v>3</v>
      </c>
      <c r="O212" s="24">
        <f t="shared" si="51"/>
        <v>2</v>
      </c>
      <c r="P212" s="16">
        <v>1</v>
      </c>
      <c r="Q212" s="2">
        <v>3</v>
      </c>
      <c r="R212" s="24">
        <f t="shared" si="52"/>
        <v>2</v>
      </c>
      <c r="S212" s="2">
        <v>3</v>
      </c>
      <c r="T212" s="2">
        <v>3</v>
      </c>
      <c r="U212">
        <f t="shared" si="53"/>
        <v>0</v>
      </c>
      <c r="V212" s="2">
        <v>4</v>
      </c>
      <c r="W212" s="2">
        <v>4</v>
      </c>
      <c r="X212" s="2">
        <f t="shared" si="54"/>
        <v>0</v>
      </c>
      <c r="Y212" s="16">
        <v>0</v>
      </c>
      <c r="Z212" s="2">
        <v>0</v>
      </c>
      <c r="AA212" s="11">
        <f t="shared" si="55"/>
        <v>0</v>
      </c>
      <c r="AB212" s="2">
        <v>5</v>
      </c>
      <c r="AC212" s="2">
        <v>5</v>
      </c>
      <c r="AD212">
        <f t="shared" si="56"/>
        <v>0</v>
      </c>
      <c r="AE212" s="2">
        <v>3</v>
      </c>
      <c r="AF212" s="2">
        <v>3</v>
      </c>
      <c r="AG212" s="2">
        <f t="shared" si="57"/>
        <v>0</v>
      </c>
      <c r="AH212" s="2">
        <v>4</v>
      </c>
      <c r="AI212" s="2">
        <v>4</v>
      </c>
      <c r="AJ212">
        <f t="shared" si="58"/>
        <v>0</v>
      </c>
      <c r="AK212" s="2">
        <v>0</v>
      </c>
      <c r="AL212" s="2">
        <v>0</v>
      </c>
      <c r="AM212">
        <f t="shared" si="59"/>
        <v>0</v>
      </c>
      <c r="AN212" s="16">
        <v>2</v>
      </c>
      <c r="AO212" s="2">
        <v>2</v>
      </c>
      <c r="AP212">
        <f t="shared" si="60"/>
        <v>0</v>
      </c>
      <c r="AQ212" s="2">
        <v>2</v>
      </c>
      <c r="AR212" s="2">
        <v>3</v>
      </c>
      <c r="AS212" s="24">
        <f t="shared" si="61"/>
        <v>1</v>
      </c>
      <c r="AT212" s="2">
        <v>1</v>
      </c>
      <c r="AU212" s="2">
        <v>3</v>
      </c>
      <c r="AV212" s="25">
        <f t="shared" si="62"/>
        <v>2</v>
      </c>
      <c r="AW212" s="2">
        <v>2</v>
      </c>
      <c r="AX212" s="2">
        <v>2</v>
      </c>
      <c r="AY212" s="2">
        <f t="shared" si="63"/>
        <v>0</v>
      </c>
      <c r="AZ212" s="2">
        <v>0</v>
      </c>
      <c r="BA212" s="2">
        <v>0</v>
      </c>
      <c r="BB212" s="14">
        <f t="shared" si="64"/>
        <v>0</v>
      </c>
      <c r="BC212" s="2">
        <v>3</v>
      </c>
      <c r="BD212" s="2">
        <v>3</v>
      </c>
      <c r="BE212" s="2">
        <f t="shared" si="65"/>
        <v>0</v>
      </c>
    </row>
    <row r="213" spans="1:57" x14ac:dyDescent="0.25">
      <c r="A213" s="5">
        <v>230</v>
      </c>
      <c r="B213" t="s">
        <v>154</v>
      </c>
      <c r="C213" s="5">
        <v>-0.37</v>
      </c>
      <c r="D213" s="2">
        <v>21</v>
      </c>
      <c r="E213" t="s">
        <v>24</v>
      </c>
      <c r="F213" t="s">
        <v>28</v>
      </c>
      <c r="G213" t="s">
        <v>157</v>
      </c>
      <c r="H213">
        <v>1</v>
      </c>
      <c r="I213" s="21">
        <v>0.5</v>
      </c>
      <c r="J213" s="16">
        <v>0</v>
      </c>
      <c r="K213" s="2">
        <v>0</v>
      </c>
      <c r="L213" s="2">
        <f t="shared" si="50"/>
        <v>0</v>
      </c>
      <c r="M213" s="16">
        <v>0</v>
      </c>
      <c r="N213" s="16">
        <v>0</v>
      </c>
      <c r="O213" s="2">
        <f t="shared" si="51"/>
        <v>0</v>
      </c>
      <c r="P213" s="16">
        <v>0</v>
      </c>
      <c r="Q213" s="2">
        <v>0</v>
      </c>
      <c r="R213" s="2">
        <f t="shared" si="52"/>
        <v>0</v>
      </c>
      <c r="S213" s="2">
        <v>2</v>
      </c>
      <c r="T213" s="2">
        <v>2</v>
      </c>
      <c r="U213">
        <f t="shared" si="53"/>
        <v>0</v>
      </c>
      <c r="V213" s="2">
        <v>1</v>
      </c>
      <c r="W213" s="2">
        <v>1</v>
      </c>
      <c r="X213" s="2">
        <f t="shared" si="54"/>
        <v>0</v>
      </c>
      <c r="Y213" s="16">
        <v>0</v>
      </c>
      <c r="Z213" s="2">
        <v>0</v>
      </c>
      <c r="AA213" s="11">
        <f t="shared" si="55"/>
        <v>0</v>
      </c>
      <c r="AB213" s="2">
        <v>2</v>
      </c>
      <c r="AC213" s="2">
        <v>2</v>
      </c>
      <c r="AD213">
        <f t="shared" si="56"/>
        <v>0</v>
      </c>
      <c r="AE213" s="2">
        <v>2</v>
      </c>
      <c r="AF213" s="2">
        <v>2</v>
      </c>
      <c r="AG213" s="2">
        <f t="shared" si="57"/>
        <v>0</v>
      </c>
      <c r="AH213" s="2">
        <v>4</v>
      </c>
      <c r="AI213" s="2">
        <v>4</v>
      </c>
      <c r="AJ213">
        <f t="shared" si="58"/>
        <v>0</v>
      </c>
      <c r="AK213" s="2">
        <v>0</v>
      </c>
      <c r="AL213" s="2">
        <v>0</v>
      </c>
      <c r="AM213">
        <f t="shared" si="59"/>
        <v>0</v>
      </c>
      <c r="AN213" s="16">
        <v>1</v>
      </c>
      <c r="AO213" s="2">
        <v>1</v>
      </c>
      <c r="AP213">
        <f t="shared" si="60"/>
        <v>0</v>
      </c>
      <c r="AQ213" s="2">
        <v>0</v>
      </c>
      <c r="AR213" s="2">
        <v>0</v>
      </c>
      <c r="AS213" s="2">
        <f t="shared" si="61"/>
        <v>0</v>
      </c>
      <c r="AT213" s="2">
        <v>1</v>
      </c>
      <c r="AU213" s="2">
        <v>1</v>
      </c>
      <c r="AV213">
        <f t="shared" si="62"/>
        <v>0</v>
      </c>
      <c r="AW213" s="2">
        <v>2</v>
      </c>
      <c r="AX213" s="2">
        <v>2</v>
      </c>
      <c r="AY213" s="2">
        <f t="shared" si="63"/>
        <v>0</v>
      </c>
      <c r="AZ213" s="2">
        <v>1</v>
      </c>
      <c r="BA213" s="2">
        <v>2</v>
      </c>
      <c r="BB213" s="27">
        <f t="shared" si="64"/>
        <v>1</v>
      </c>
      <c r="BC213" s="2">
        <v>0</v>
      </c>
      <c r="BD213" s="2">
        <v>0</v>
      </c>
      <c r="BE213" s="2">
        <f t="shared" si="65"/>
        <v>0</v>
      </c>
    </row>
    <row r="214" spans="1:57" x14ac:dyDescent="0.25">
      <c r="A214" s="5">
        <v>231</v>
      </c>
      <c r="B214" t="s">
        <v>154</v>
      </c>
      <c r="C214" s="5">
        <v>-0.37</v>
      </c>
      <c r="D214" s="2">
        <v>72</v>
      </c>
      <c r="E214" t="s">
        <v>24</v>
      </c>
      <c r="F214" t="s">
        <v>26</v>
      </c>
      <c r="G214" t="s">
        <v>157</v>
      </c>
      <c r="H214">
        <v>1</v>
      </c>
      <c r="I214" s="21">
        <v>0</v>
      </c>
      <c r="J214" s="16">
        <v>0</v>
      </c>
      <c r="K214" s="2">
        <v>0</v>
      </c>
      <c r="L214" s="2">
        <f t="shared" si="50"/>
        <v>0</v>
      </c>
      <c r="M214" s="16">
        <v>2</v>
      </c>
      <c r="N214" s="16">
        <v>2</v>
      </c>
      <c r="O214" s="2">
        <f t="shared" si="51"/>
        <v>0</v>
      </c>
      <c r="P214" s="16">
        <v>2</v>
      </c>
      <c r="Q214" s="2">
        <v>2</v>
      </c>
      <c r="R214" s="2">
        <f t="shared" si="52"/>
        <v>0</v>
      </c>
      <c r="S214" s="2">
        <v>1</v>
      </c>
      <c r="T214" s="2">
        <v>1</v>
      </c>
      <c r="U214">
        <f t="shared" si="53"/>
        <v>0</v>
      </c>
      <c r="V214" s="2">
        <v>2</v>
      </c>
      <c r="W214" s="2">
        <v>2</v>
      </c>
      <c r="X214" s="2">
        <f t="shared" si="54"/>
        <v>0</v>
      </c>
      <c r="Y214" s="16">
        <v>0</v>
      </c>
      <c r="Z214" s="2">
        <v>0</v>
      </c>
      <c r="AA214" s="11">
        <f t="shared" si="55"/>
        <v>0</v>
      </c>
      <c r="AB214" s="2">
        <v>3</v>
      </c>
      <c r="AC214" s="2">
        <v>3</v>
      </c>
      <c r="AD214">
        <f t="shared" si="56"/>
        <v>0</v>
      </c>
      <c r="AE214" s="2">
        <v>3</v>
      </c>
      <c r="AF214" s="2">
        <v>3</v>
      </c>
      <c r="AG214" s="2">
        <f t="shared" si="57"/>
        <v>0</v>
      </c>
      <c r="AH214" s="2">
        <v>2</v>
      </c>
      <c r="AI214" s="2">
        <v>2</v>
      </c>
      <c r="AJ214">
        <f t="shared" si="58"/>
        <v>0</v>
      </c>
      <c r="AK214" s="2">
        <v>2</v>
      </c>
      <c r="AL214" s="2">
        <v>2</v>
      </c>
      <c r="AM214">
        <f t="shared" si="59"/>
        <v>0</v>
      </c>
      <c r="AN214" s="16">
        <v>2</v>
      </c>
      <c r="AO214" s="2">
        <v>2</v>
      </c>
      <c r="AP214">
        <f t="shared" si="60"/>
        <v>0</v>
      </c>
      <c r="AQ214" s="2">
        <v>0</v>
      </c>
      <c r="AR214" s="2">
        <v>0</v>
      </c>
      <c r="AS214" s="2">
        <f t="shared" si="61"/>
        <v>0</v>
      </c>
      <c r="AT214" s="2">
        <v>1</v>
      </c>
      <c r="AU214" s="2">
        <v>1</v>
      </c>
      <c r="AV214">
        <f t="shared" si="62"/>
        <v>0</v>
      </c>
      <c r="AW214" s="2">
        <v>2</v>
      </c>
      <c r="AX214" s="2">
        <v>2</v>
      </c>
      <c r="AY214" s="2">
        <f t="shared" si="63"/>
        <v>0</v>
      </c>
      <c r="AZ214" s="2">
        <v>0</v>
      </c>
      <c r="BA214" s="2">
        <v>0</v>
      </c>
      <c r="BB214" s="14">
        <f t="shared" si="64"/>
        <v>0</v>
      </c>
      <c r="BC214" s="2">
        <v>1</v>
      </c>
      <c r="BD214" s="2">
        <v>1</v>
      </c>
      <c r="BE214" s="2">
        <f t="shared" si="65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40F2-C9FA-4945-9429-9E75479E2BAC}">
  <dimension ref="A1:R23"/>
  <sheetViews>
    <sheetView workbookViewId="0">
      <selection activeCell="C19" sqref="C19"/>
    </sheetView>
  </sheetViews>
  <sheetFormatPr defaultRowHeight="15" x14ac:dyDescent="0.25"/>
  <cols>
    <col min="1" max="1" width="23.42578125" bestFit="1" customWidth="1"/>
  </cols>
  <sheetData>
    <row r="1" spans="1:18" x14ac:dyDescent="0.25">
      <c r="C1" s="3" t="s">
        <v>214</v>
      </c>
      <c r="D1" s="3" t="s">
        <v>215</v>
      </c>
      <c r="E1" s="3" t="s">
        <v>216</v>
      </c>
      <c r="F1" s="3" t="s">
        <v>217</v>
      </c>
      <c r="G1" s="3" t="s">
        <v>218</v>
      </c>
      <c r="H1" s="3" t="s">
        <v>219</v>
      </c>
      <c r="I1" s="3" t="s">
        <v>220</v>
      </c>
      <c r="J1" s="3" t="s">
        <v>221</v>
      </c>
      <c r="K1" s="48" t="s">
        <v>214</v>
      </c>
      <c r="L1" s="48" t="s">
        <v>215</v>
      </c>
      <c r="M1" s="48" t="s">
        <v>216</v>
      </c>
      <c r="N1" s="48" t="s">
        <v>217</v>
      </c>
      <c r="O1" s="48" t="s">
        <v>218</v>
      </c>
      <c r="P1" s="48" t="s">
        <v>219</v>
      </c>
      <c r="Q1" s="48" t="s">
        <v>220</v>
      </c>
      <c r="R1" s="48" t="s">
        <v>221</v>
      </c>
    </row>
    <row r="2" spans="1:18" x14ac:dyDescent="0.25">
      <c r="A2" s="3" t="s">
        <v>222</v>
      </c>
      <c r="B2" t="s">
        <v>223</v>
      </c>
      <c r="C2">
        <f>COUNTIF(datasheet!B:B,"id")</f>
        <v>69</v>
      </c>
      <c r="D2">
        <f>COUNTIF(datasheet!B:B,"au")</f>
        <v>57</v>
      </c>
      <c r="E2">
        <f>COUNTIF(datasheet!B:B,"jp")</f>
        <v>24</v>
      </c>
      <c r="F2">
        <f>COUNTIF(datasheet!B:B,"mi")</f>
        <v>17</v>
      </c>
      <c r="G2">
        <f>COUNTIF(datasheet!B:B,"fj")</f>
        <v>16</v>
      </c>
      <c r="H2">
        <f>COUNTIF(datasheet!B:B,"hi")</f>
        <v>15</v>
      </c>
      <c r="I2">
        <f>COUNTIF(datasheet!B:B,"fp")</f>
        <v>15</v>
      </c>
      <c r="J2">
        <f>SUM(C2:I2)</f>
        <v>213</v>
      </c>
      <c r="K2" s="49">
        <f>C2/$J2</f>
        <v>0.323943661971831</v>
      </c>
      <c r="L2" s="49">
        <f t="shared" ref="L2:Q2" si="0">D2/$J2</f>
        <v>0.26760563380281688</v>
      </c>
      <c r="M2" s="49">
        <f t="shared" si="0"/>
        <v>0.11267605633802817</v>
      </c>
      <c r="N2" s="49">
        <f t="shared" si="0"/>
        <v>7.9812206572769953E-2</v>
      </c>
      <c r="O2" s="49">
        <f t="shared" si="0"/>
        <v>7.5117370892018781E-2</v>
      </c>
      <c r="P2" s="49">
        <f t="shared" si="0"/>
        <v>7.0422535211267609E-2</v>
      </c>
      <c r="Q2" s="49">
        <f t="shared" si="0"/>
        <v>7.0422535211267609E-2</v>
      </c>
      <c r="R2" s="49">
        <f>SUM(K2:Q2)</f>
        <v>1</v>
      </c>
    </row>
    <row r="3" spans="1:18" x14ac:dyDescent="0.25">
      <c r="A3" t="s">
        <v>224</v>
      </c>
      <c r="B3" t="s">
        <v>225</v>
      </c>
      <c r="C3">
        <f>COUNTIFS(datasheet!B:B,"id",datasheet!E:E,"aus")</f>
        <v>1</v>
      </c>
      <c r="D3">
        <f>COUNTIFS(datasheet!B:B,"au",datasheet!E:E,"aus")</f>
        <v>52</v>
      </c>
      <c r="E3">
        <f>COUNTIFS(datasheet!B:B,"jp",datasheet!E:E,"aus")</f>
        <v>0</v>
      </c>
      <c r="F3">
        <f>COUNTIFS(datasheet!B:B,"mi",datasheet!E:E,"aus")</f>
        <v>0</v>
      </c>
      <c r="G3">
        <f>COUNTIFS(datasheet!B:B,"fj",datasheet!E:E,"aus")</f>
        <v>10</v>
      </c>
      <c r="H3">
        <f>COUNTIFS(datasheet!B:B,"hi",datasheet!E:E,"aus")</f>
        <v>0</v>
      </c>
      <c r="I3">
        <f>COUNTIFS(datasheet!B:B,"fp",datasheet!E:E,"aus")</f>
        <v>0</v>
      </c>
      <c r="J3">
        <f t="shared" ref="J3:J23" si="1">SUM(C3:I3)</f>
        <v>63</v>
      </c>
      <c r="K3" s="49">
        <f>C3/C$2</f>
        <v>1.4492753623188406E-2</v>
      </c>
      <c r="L3" s="49">
        <f t="shared" ref="L3:R18" si="2">D3/D$2</f>
        <v>0.91228070175438591</v>
      </c>
      <c r="M3" s="49">
        <f t="shared" si="2"/>
        <v>0</v>
      </c>
      <c r="N3" s="49">
        <f t="shared" si="2"/>
        <v>0</v>
      </c>
      <c r="O3" s="49">
        <f t="shared" si="2"/>
        <v>0.625</v>
      </c>
      <c r="P3" s="49">
        <f t="shared" si="2"/>
        <v>0</v>
      </c>
      <c r="Q3" s="49">
        <f t="shared" si="2"/>
        <v>0</v>
      </c>
      <c r="R3" s="49">
        <f t="shared" si="2"/>
        <v>0.29577464788732394</v>
      </c>
    </row>
    <row r="4" spans="1:18" x14ac:dyDescent="0.25">
      <c r="B4" t="s">
        <v>226</v>
      </c>
      <c r="C4">
        <f>COUNTIFS(datasheet!B:B,"id",datasheet!E:E,"eur")</f>
        <v>36</v>
      </c>
      <c r="D4">
        <f>COUNTIFS(datasheet!B:B,"au",datasheet!E:E,"eur")</f>
        <v>3</v>
      </c>
      <c r="E4">
        <f>COUNTIFS(datasheet!B:B,"jp",datasheet!E:E,"eur")</f>
        <v>1</v>
      </c>
      <c r="F4">
        <f>COUNTIFS(datasheet!B:B,"mi",datasheet!E:E,"eur")</f>
        <v>0</v>
      </c>
      <c r="G4">
        <f>COUNTIFS(datasheet!B:B,"fj",datasheet!E:E,"eur")</f>
        <v>0</v>
      </c>
      <c r="H4">
        <f>COUNTIFS(datasheet!B:B,"hi",datasheet!E:E,"eur")</f>
        <v>0</v>
      </c>
      <c r="I4">
        <f>COUNTIFS(datasheet!B:B,"fp",datasheet!E:E,"eur")</f>
        <v>14</v>
      </c>
      <c r="J4">
        <f t="shared" si="1"/>
        <v>54</v>
      </c>
      <c r="K4" s="49">
        <f t="shared" ref="K4:R19" si="3">C4/C$2</f>
        <v>0.52173913043478259</v>
      </c>
      <c r="L4" s="49">
        <f t="shared" si="2"/>
        <v>5.2631578947368418E-2</v>
      </c>
      <c r="M4" s="49">
        <f t="shared" si="2"/>
        <v>4.1666666666666664E-2</v>
      </c>
      <c r="N4" s="49">
        <f t="shared" si="2"/>
        <v>0</v>
      </c>
      <c r="O4" s="49">
        <f t="shared" si="2"/>
        <v>0</v>
      </c>
      <c r="P4" s="49">
        <f t="shared" si="2"/>
        <v>0</v>
      </c>
      <c r="Q4" s="49">
        <f t="shared" si="2"/>
        <v>0.93333333333333335</v>
      </c>
      <c r="R4" s="49">
        <f t="shared" si="2"/>
        <v>0.25352112676056338</v>
      </c>
    </row>
    <row r="5" spans="1:18" x14ac:dyDescent="0.25">
      <c r="B5" t="s">
        <v>227</v>
      </c>
      <c r="C5">
        <f>COUNTIFS(datasheet!B:B,"id",datasheet!E:E,"idn")</f>
        <v>23</v>
      </c>
      <c r="D5">
        <f>COUNTIFS(datasheet!B:B,"au",datasheet!E:E,"idn")</f>
        <v>0</v>
      </c>
      <c r="E5">
        <f>COUNTIFS(datasheet!B:B,"jp",datasheet!E:E,"idn")</f>
        <v>0</v>
      </c>
      <c r="F5">
        <f>COUNTIFS(datasheet!B:B,"mi",datasheet!E:E,"idn")</f>
        <v>0</v>
      </c>
      <c r="G5">
        <f>COUNTIFS(datasheet!B:B,"fj",datasheet!E:E,"idn")</f>
        <v>0</v>
      </c>
      <c r="H5">
        <f>COUNTIFS(datasheet!B:B,"hi",datasheet!E:E,"idn")</f>
        <v>0</v>
      </c>
      <c r="I5">
        <f>COUNTIFS(datasheet!B:B,"fp",datasheet!E:E,"idn")</f>
        <v>0</v>
      </c>
      <c r="J5">
        <f t="shared" si="1"/>
        <v>23</v>
      </c>
      <c r="K5" s="49">
        <f t="shared" si="3"/>
        <v>0.33333333333333331</v>
      </c>
      <c r="L5" s="49">
        <f t="shared" si="2"/>
        <v>0</v>
      </c>
      <c r="M5" s="49">
        <f t="shared" si="2"/>
        <v>0</v>
      </c>
      <c r="N5" s="49">
        <f t="shared" si="2"/>
        <v>0</v>
      </c>
      <c r="O5" s="49">
        <f t="shared" si="2"/>
        <v>0</v>
      </c>
      <c r="P5" s="49">
        <f t="shared" si="2"/>
        <v>0</v>
      </c>
      <c r="Q5" s="49">
        <f t="shared" si="2"/>
        <v>0</v>
      </c>
      <c r="R5" s="49">
        <f t="shared" si="2"/>
        <v>0.107981220657277</v>
      </c>
    </row>
    <row r="6" spans="1:18" x14ac:dyDescent="0.25">
      <c r="B6" t="s">
        <v>228</v>
      </c>
      <c r="C6">
        <f>COUNTIFS(datasheet!B:B,"id",datasheet!E:E,"jpn")</f>
        <v>2</v>
      </c>
      <c r="D6">
        <f>COUNTIFS(datasheet!B:B,"au",datasheet!E:E,"jpn")</f>
        <v>0</v>
      </c>
      <c r="E6">
        <f>COUNTIFS(datasheet!B:B,"jp",datasheet!E:E,"jpn")</f>
        <v>19</v>
      </c>
      <c r="F6">
        <f>COUNTIFS(datasheet!B:B,"mi",datasheet!E:E,"jpn")</f>
        <v>7</v>
      </c>
      <c r="G6">
        <f>COUNTIFS(datasheet!B:B,"fj",datasheet!E:E,"jpn")</f>
        <v>0</v>
      </c>
      <c r="H6">
        <f>COUNTIFS(datasheet!B:B,"hi",datasheet!E:E,"jpn")</f>
        <v>0</v>
      </c>
      <c r="I6">
        <f>COUNTIFS(datasheet!B:B,"fp",datasheet!E:E,"jpn")</f>
        <v>1</v>
      </c>
      <c r="J6">
        <f t="shared" si="1"/>
        <v>29</v>
      </c>
      <c r="K6" s="49">
        <f t="shared" si="3"/>
        <v>2.8985507246376812E-2</v>
      </c>
      <c r="L6" s="49">
        <f t="shared" si="2"/>
        <v>0</v>
      </c>
      <c r="M6" s="49">
        <f t="shared" si="2"/>
        <v>0.79166666666666663</v>
      </c>
      <c r="N6" s="49">
        <f t="shared" si="2"/>
        <v>0.41176470588235292</v>
      </c>
      <c r="O6" s="49">
        <f t="shared" si="2"/>
        <v>0</v>
      </c>
      <c r="P6" s="49">
        <f t="shared" si="2"/>
        <v>0</v>
      </c>
      <c r="Q6" s="49">
        <f t="shared" si="2"/>
        <v>6.6666666666666666E-2</v>
      </c>
      <c r="R6" s="49">
        <f t="shared" si="2"/>
        <v>0.13615023474178403</v>
      </c>
    </row>
    <row r="7" spans="1:18" x14ac:dyDescent="0.25">
      <c r="B7" t="s">
        <v>229</v>
      </c>
      <c r="C7">
        <f>COUNTIFS(datasheet!B:B,"id",datasheet!E:E,"nam")</f>
        <v>5</v>
      </c>
      <c r="D7">
        <f>COUNTIFS(datasheet!B:B,"au",datasheet!E:E,"nam")</f>
        <v>1</v>
      </c>
      <c r="E7">
        <f>COUNTIFS(datasheet!B:B,"jp",datasheet!E:E,"nam")</f>
        <v>2</v>
      </c>
      <c r="F7">
        <f>COUNTIFS(datasheet!B:B,"mi",datasheet!E:E,"nam")</f>
        <v>8</v>
      </c>
      <c r="G7">
        <f>COUNTIFS(datasheet!B:B,"fj",datasheet!E:E,"nam")</f>
        <v>1</v>
      </c>
      <c r="H7">
        <f>COUNTIFS(datasheet!B:B,"hi",datasheet!E:E,"nam")</f>
        <v>15</v>
      </c>
      <c r="I7">
        <f>COUNTIFS(datasheet!B:B,"fp",datasheet!E:E,"nam")</f>
        <v>0</v>
      </c>
      <c r="J7">
        <f t="shared" si="1"/>
        <v>32</v>
      </c>
      <c r="K7" s="49">
        <f t="shared" si="3"/>
        <v>7.2463768115942032E-2</v>
      </c>
      <c r="L7" s="49">
        <f t="shared" si="2"/>
        <v>1.7543859649122806E-2</v>
      </c>
      <c r="M7" s="49">
        <f t="shared" si="2"/>
        <v>8.3333333333333329E-2</v>
      </c>
      <c r="N7" s="49">
        <f t="shared" si="2"/>
        <v>0.47058823529411764</v>
      </c>
      <c r="O7" s="49">
        <f t="shared" si="2"/>
        <v>6.25E-2</v>
      </c>
      <c r="P7" s="49">
        <f t="shared" si="2"/>
        <v>1</v>
      </c>
      <c r="Q7" s="49">
        <f t="shared" si="2"/>
        <v>0</v>
      </c>
      <c r="R7" s="49">
        <f t="shared" si="2"/>
        <v>0.15023474178403756</v>
      </c>
    </row>
    <row r="8" spans="1:18" x14ac:dyDescent="0.25">
      <c r="B8" t="s">
        <v>230</v>
      </c>
      <c r="C8">
        <f>COUNTIFS(datasheet!B:B,"id",datasheet!E:E,"other")</f>
        <v>2</v>
      </c>
      <c r="D8">
        <f>COUNTIFS(datasheet!B:B,"au",datasheet!E:E,"other")</f>
        <v>1</v>
      </c>
      <c r="E8">
        <f>COUNTIFS(datasheet!B:B,"jp",datasheet!E:E,"other")</f>
        <v>2</v>
      </c>
      <c r="F8">
        <f>COUNTIFS(datasheet!B:B,"mi",datasheet!E:E,"other")</f>
        <v>2</v>
      </c>
      <c r="G8">
        <f>COUNTIFS(datasheet!B:B,"fj",datasheet!E:E,"other")</f>
        <v>5</v>
      </c>
      <c r="H8">
        <f>COUNTIFS(datasheet!B:B,"hi",datasheet!E:E,"other")</f>
        <v>0</v>
      </c>
      <c r="I8">
        <f>COUNTIFS(datasheet!B:B,"fp",datasheet!E:E,"other")</f>
        <v>0</v>
      </c>
      <c r="J8">
        <f t="shared" si="1"/>
        <v>12</v>
      </c>
      <c r="K8" s="49">
        <f t="shared" si="3"/>
        <v>2.8985507246376812E-2</v>
      </c>
      <c r="L8" s="49">
        <f t="shared" si="2"/>
        <v>1.7543859649122806E-2</v>
      </c>
      <c r="M8" s="49">
        <f t="shared" si="2"/>
        <v>8.3333333333333329E-2</v>
      </c>
      <c r="N8" s="49">
        <f t="shared" si="2"/>
        <v>0.11764705882352941</v>
      </c>
      <c r="O8" s="49">
        <f t="shared" si="2"/>
        <v>0.3125</v>
      </c>
      <c r="P8" s="49">
        <f t="shared" si="2"/>
        <v>0</v>
      </c>
      <c r="Q8" s="49">
        <f t="shared" si="2"/>
        <v>0</v>
      </c>
      <c r="R8" s="49">
        <f t="shared" si="2"/>
        <v>5.6338028169014086E-2</v>
      </c>
    </row>
    <row r="9" spans="1:18" x14ac:dyDescent="0.25">
      <c r="A9" t="s">
        <v>231</v>
      </c>
      <c r="B9" t="s">
        <v>158</v>
      </c>
      <c r="C9">
        <f>COUNTIFS(datasheet!$B:$B,"id",datasheet!$G:$G,"female")</f>
        <v>16</v>
      </c>
      <c r="D9">
        <f>COUNTIFS(datasheet!$B:$B,"au",datasheet!$G:$G,"female")</f>
        <v>24</v>
      </c>
      <c r="E9">
        <f>COUNTIFS(datasheet!$B:$B,"jp",datasheet!$G:$G,"female")</f>
        <v>3</v>
      </c>
      <c r="F9">
        <f>COUNTIFS(datasheet!$B:$B,"mi",datasheet!$G:$G,"female")</f>
        <v>3</v>
      </c>
      <c r="G9">
        <f>COUNTIFS(datasheet!$B:$B,"fj",datasheet!$G:$G,"female")</f>
        <v>3</v>
      </c>
      <c r="H9">
        <f>COUNTIFS(datasheet!$B:$B,"hi",datasheet!$G:$G,"female")</f>
        <v>5</v>
      </c>
      <c r="I9">
        <f>COUNTIFS(datasheet!$B:$B,"fp",datasheet!$G:$G,"female")</f>
        <v>4</v>
      </c>
      <c r="J9">
        <f t="shared" si="1"/>
        <v>58</v>
      </c>
      <c r="K9" s="49">
        <f t="shared" si="3"/>
        <v>0.2318840579710145</v>
      </c>
      <c r="L9" s="49">
        <f t="shared" si="2"/>
        <v>0.42105263157894735</v>
      </c>
      <c r="M9" s="49">
        <f t="shared" si="2"/>
        <v>0.125</v>
      </c>
      <c r="N9" s="49">
        <f t="shared" si="2"/>
        <v>0.17647058823529413</v>
      </c>
      <c r="O9" s="49">
        <f t="shared" si="2"/>
        <v>0.1875</v>
      </c>
      <c r="P9" s="49">
        <f t="shared" si="2"/>
        <v>0.33333333333333331</v>
      </c>
      <c r="Q9" s="49">
        <f t="shared" si="2"/>
        <v>0.26666666666666666</v>
      </c>
      <c r="R9" s="49">
        <f t="shared" si="2"/>
        <v>0.27230046948356806</v>
      </c>
    </row>
    <row r="10" spans="1:18" x14ac:dyDescent="0.25">
      <c r="B10" t="s">
        <v>157</v>
      </c>
      <c r="C10">
        <f>COUNTIFS(datasheet!$B:$B,"id",datasheet!$G:$G,"male")</f>
        <v>53</v>
      </c>
      <c r="D10">
        <f>COUNTIFS(datasheet!$B:$B,"au",datasheet!$G:$G,"male")</f>
        <v>33</v>
      </c>
      <c r="E10">
        <f>COUNTIFS(datasheet!$B:$B,"jp",datasheet!$G:$G,"male")</f>
        <v>21</v>
      </c>
      <c r="F10">
        <f>COUNTIFS(datasheet!$B:$B,"mi",datasheet!$G:$G,"male")</f>
        <v>14</v>
      </c>
      <c r="G10">
        <f>COUNTIFS(datasheet!$B:$B,"fj",datasheet!$G:$G,"male")</f>
        <v>13</v>
      </c>
      <c r="H10">
        <f>COUNTIFS(datasheet!$B:$B,"hi",datasheet!$G:$G,"male")</f>
        <v>10</v>
      </c>
      <c r="I10">
        <f>COUNTIFS(datasheet!$B:$B,"fp",datasheet!$G:$G,"male")</f>
        <v>11</v>
      </c>
      <c r="J10">
        <f t="shared" si="1"/>
        <v>155</v>
      </c>
      <c r="K10" s="49">
        <f t="shared" si="3"/>
        <v>0.76811594202898548</v>
      </c>
      <c r="L10" s="49">
        <f t="shared" si="2"/>
        <v>0.57894736842105265</v>
      </c>
      <c r="M10" s="49">
        <f t="shared" si="2"/>
        <v>0.875</v>
      </c>
      <c r="N10" s="49">
        <f t="shared" si="2"/>
        <v>0.82352941176470584</v>
      </c>
      <c r="O10" s="49">
        <f t="shared" si="2"/>
        <v>0.8125</v>
      </c>
      <c r="P10" s="49">
        <f t="shared" si="2"/>
        <v>0.66666666666666663</v>
      </c>
      <c r="Q10" s="49">
        <f t="shared" si="2"/>
        <v>0.73333333333333328</v>
      </c>
      <c r="R10" s="49">
        <f t="shared" si="2"/>
        <v>0.72769953051643188</v>
      </c>
    </row>
    <row r="11" spans="1:18" x14ac:dyDescent="0.25">
      <c r="A11" t="s">
        <v>232</v>
      </c>
      <c r="B11" t="s">
        <v>32</v>
      </c>
      <c r="C11">
        <f>COUNTIFS(datasheet!$B:$B,"id",datasheet!$F:$F,"18 - 24")</f>
        <v>0</v>
      </c>
      <c r="D11">
        <f>COUNTIFS(datasheet!$B:$B,"au",datasheet!$F:$F,"18 - 24")</f>
        <v>2</v>
      </c>
      <c r="E11">
        <f>COUNTIFS(datasheet!$B:$B,"jp",datasheet!$F:$F,"18 - 24")</f>
        <v>0</v>
      </c>
      <c r="F11">
        <f>COUNTIFS(datasheet!$B:$B,"mi",datasheet!$F:$F,"18 - 24")</f>
        <v>0</v>
      </c>
      <c r="G11">
        <f>COUNTIFS(datasheet!$B:$B,"fj",datasheet!$F:$F,"18 - 24")</f>
        <v>0</v>
      </c>
      <c r="H11">
        <f>COUNTIFS(datasheet!$B:$B,"hi",datasheet!$F:$F,"18 - 24")</f>
        <v>0</v>
      </c>
      <c r="I11">
        <f>COUNTIFS(datasheet!$B:$B,"fp",datasheet!$F:$F,"18 - 24")</f>
        <v>0</v>
      </c>
      <c r="J11">
        <f t="shared" si="1"/>
        <v>2</v>
      </c>
      <c r="K11" s="49">
        <f t="shared" si="3"/>
        <v>0</v>
      </c>
      <c r="L11" s="49">
        <f t="shared" si="2"/>
        <v>3.5087719298245612E-2</v>
      </c>
      <c r="M11" s="49">
        <f t="shared" si="2"/>
        <v>0</v>
      </c>
      <c r="N11" s="49">
        <f t="shared" si="2"/>
        <v>0</v>
      </c>
      <c r="O11" s="49">
        <f t="shared" si="2"/>
        <v>0</v>
      </c>
      <c r="P11" s="49">
        <f t="shared" si="2"/>
        <v>0</v>
      </c>
      <c r="Q11" s="49">
        <f t="shared" si="2"/>
        <v>0</v>
      </c>
      <c r="R11" s="49">
        <f t="shared" si="2"/>
        <v>9.3896713615023476E-3</v>
      </c>
    </row>
    <row r="12" spans="1:18" x14ac:dyDescent="0.25">
      <c r="B12" t="s">
        <v>31</v>
      </c>
      <c r="C12">
        <f>COUNTIFS(datasheet!$B:$B,"id",datasheet!$F:$F,"25 - 34")</f>
        <v>12</v>
      </c>
      <c r="D12">
        <f>COUNTIFS(datasheet!$B:$B,"au",datasheet!$F:$F,"25 - 34")</f>
        <v>5</v>
      </c>
      <c r="E12">
        <f>COUNTIFS(datasheet!$B:$B,"jp",datasheet!$F:$F,"25 - 34")</f>
        <v>2</v>
      </c>
      <c r="F12">
        <f>COUNTIFS(datasheet!$B:$B,"mi",datasheet!$F:$F,"25 - 34")</f>
        <v>1</v>
      </c>
      <c r="G12">
        <f>COUNTIFS(datasheet!$B:$B,"fj",datasheet!$F:$F,"25 - 34")</f>
        <v>2</v>
      </c>
      <c r="H12">
        <f>COUNTIFS(datasheet!$B:$B,"hi",datasheet!$F:$F,"25 - 34")</f>
        <v>3</v>
      </c>
      <c r="I12">
        <f>COUNTIFS(datasheet!$B:$B,"fp",datasheet!$F:$F,"25 - 34")</f>
        <v>1</v>
      </c>
      <c r="J12">
        <f t="shared" si="1"/>
        <v>26</v>
      </c>
      <c r="K12" s="49">
        <f t="shared" si="3"/>
        <v>0.17391304347826086</v>
      </c>
      <c r="L12" s="49">
        <f t="shared" si="2"/>
        <v>8.771929824561403E-2</v>
      </c>
      <c r="M12" s="49">
        <f t="shared" si="2"/>
        <v>8.3333333333333329E-2</v>
      </c>
      <c r="N12" s="49">
        <f t="shared" si="2"/>
        <v>5.8823529411764705E-2</v>
      </c>
      <c r="O12" s="49">
        <f t="shared" si="2"/>
        <v>0.125</v>
      </c>
      <c r="P12" s="49">
        <f t="shared" si="2"/>
        <v>0.2</v>
      </c>
      <c r="Q12" s="49">
        <f t="shared" si="2"/>
        <v>6.6666666666666666E-2</v>
      </c>
      <c r="R12" s="49">
        <f t="shared" si="2"/>
        <v>0.12206572769953052</v>
      </c>
    </row>
    <row r="13" spans="1:18" x14ac:dyDescent="0.25">
      <c r="B13" t="s">
        <v>25</v>
      </c>
      <c r="C13">
        <f>COUNTIFS(datasheet!$B:$B,"id",datasheet!$F:$F,"35 - 44")</f>
        <v>27</v>
      </c>
      <c r="D13">
        <f>COUNTIFS(datasheet!$B:$B,"au",datasheet!$F:$F,"35 - 44")</f>
        <v>19</v>
      </c>
      <c r="E13">
        <f>COUNTIFS(datasheet!$B:$B,"jp",datasheet!$F:$F,"35 - 44")</f>
        <v>15</v>
      </c>
      <c r="F13">
        <f>COUNTIFS(datasheet!$B:$B,"mi",datasheet!$F:$F,"35 - 44")</f>
        <v>5</v>
      </c>
      <c r="G13">
        <f>COUNTIFS(datasheet!$B:$B,"fj",datasheet!$F:$F,"35 - 44")</f>
        <v>2</v>
      </c>
      <c r="H13">
        <f>COUNTIFS(datasheet!$B:$B,"hi",datasheet!$F:$F,"35 - 44")</f>
        <v>6</v>
      </c>
      <c r="I13">
        <f>COUNTIFS(datasheet!$B:$B,"fp",datasheet!$F:$F,"35 - 44")</f>
        <v>4</v>
      </c>
      <c r="J13">
        <f t="shared" si="1"/>
        <v>78</v>
      </c>
      <c r="K13" s="49">
        <f t="shared" si="3"/>
        <v>0.39130434782608697</v>
      </c>
      <c r="L13" s="49">
        <f t="shared" si="2"/>
        <v>0.33333333333333331</v>
      </c>
      <c r="M13" s="49">
        <f t="shared" si="2"/>
        <v>0.625</v>
      </c>
      <c r="N13" s="49">
        <f t="shared" si="2"/>
        <v>0.29411764705882354</v>
      </c>
      <c r="O13" s="49">
        <f t="shared" si="2"/>
        <v>0.125</v>
      </c>
      <c r="P13" s="49">
        <f t="shared" si="2"/>
        <v>0.4</v>
      </c>
      <c r="Q13" s="49">
        <f t="shared" si="2"/>
        <v>0.26666666666666666</v>
      </c>
      <c r="R13" s="49">
        <f t="shared" si="2"/>
        <v>0.36619718309859156</v>
      </c>
    </row>
    <row r="14" spans="1:18" x14ac:dyDescent="0.25">
      <c r="B14" t="s">
        <v>27</v>
      </c>
      <c r="C14">
        <f>COUNTIFS(datasheet!$B:$B,"id",datasheet!$F:$F,"45 - 54")</f>
        <v>23</v>
      </c>
      <c r="D14">
        <f>COUNTIFS(datasheet!$B:$B,"au",datasheet!$F:$F,"45 - 54")</f>
        <v>14</v>
      </c>
      <c r="E14">
        <f>COUNTIFS(datasheet!$B:$B,"jp",datasheet!$F:$F,"45 - 54")</f>
        <v>6</v>
      </c>
      <c r="F14">
        <f>COUNTIFS(datasheet!$B:$B,"mi",datasheet!$F:$F,"45 - 54")</f>
        <v>4</v>
      </c>
      <c r="G14">
        <f>COUNTIFS(datasheet!$B:$B,"fj",datasheet!$F:$F,"45 - 54")</f>
        <v>2</v>
      </c>
      <c r="H14">
        <f>COUNTIFS(datasheet!$B:$B,"hi",datasheet!$F:$F,"45 - 54")</f>
        <v>0</v>
      </c>
      <c r="I14">
        <f>COUNTIFS(datasheet!$B:$B,"fp",datasheet!$F:$F,"45 - 54")</f>
        <v>9</v>
      </c>
      <c r="J14">
        <f t="shared" si="1"/>
        <v>58</v>
      </c>
      <c r="K14" s="49">
        <f t="shared" si="3"/>
        <v>0.33333333333333331</v>
      </c>
      <c r="L14" s="49">
        <f t="shared" si="2"/>
        <v>0.24561403508771928</v>
      </c>
      <c r="M14" s="49">
        <f t="shared" si="2"/>
        <v>0.25</v>
      </c>
      <c r="N14" s="49">
        <f t="shared" si="2"/>
        <v>0.23529411764705882</v>
      </c>
      <c r="O14" s="49">
        <f t="shared" si="2"/>
        <v>0.125</v>
      </c>
      <c r="P14" s="49">
        <f t="shared" si="2"/>
        <v>0</v>
      </c>
      <c r="Q14" s="49">
        <f t="shared" si="2"/>
        <v>0.6</v>
      </c>
      <c r="R14" s="49">
        <f t="shared" si="2"/>
        <v>0.27230046948356806</v>
      </c>
    </row>
    <row r="15" spans="1:18" x14ac:dyDescent="0.25">
      <c r="B15" t="s">
        <v>28</v>
      </c>
      <c r="C15">
        <f>COUNTIFS(datasheet!$B:$B,"id",datasheet!$F:$F,"55 - 64")</f>
        <v>6</v>
      </c>
      <c r="D15">
        <f>COUNTIFS(datasheet!$B:$B,"au",datasheet!$F:$F,"55 - 64")</f>
        <v>14</v>
      </c>
      <c r="E15">
        <f>COUNTIFS(datasheet!$B:$B,"jp",datasheet!$F:$F,"55 - 64")</f>
        <v>1</v>
      </c>
      <c r="F15">
        <f>COUNTIFS(datasheet!$B:$B,"mi",datasheet!$F:$F,"55 - 64")</f>
        <v>6</v>
      </c>
      <c r="G15">
        <f>COUNTIFS(datasheet!$B:$B,"fj",datasheet!$F:$F,"55 - 64")</f>
        <v>7</v>
      </c>
      <c r="H15">
        <f>COUNTIFS(datasheet!$B:$B,"hi",datasheet!$F:$F,"55 - 64")</f>
        <v>6</v>
      </c>
      <c r="I15">
        <f>COUNTIFS(datasheet!$B:$B,"fp",datasheet!$F:$F,"55 - 64")</f>
        <v>1</v>
      </c>
      <c r="J15">
        <f t="shared" si="1"/>
        <v>41</v>
      </c>
      <c r="K15" s="49">
        <f t="shared" si="3"/>
        <v>8.6956521739130432E-2</v>
      </c>
      <c r="L15" s="49">
        <f t="shared" si="2"/>
        <v>0.24561403508771928</v>
      </c>
      <c r="M15" s="49">
        <f t="shared" si="2"/>
        <v>4.1666666666666664E-2</v>
      </c>
      <c r="N15" s="49">
        <f t="shared" si="2"/>
        <v>0.35294117647058826</v>
      </c>
      <c r="O15" s="49">
        <f t="shared" si="2"/>
        <v>0.4375</v>
      </c>
      <c r="P15" s="49">
        <f t="shared" si="2"/>
        <v>0.4</v>
      </c>
      <c r="Q15" s="49">
        <f t="shared" si="2"/>
        <v>6.6666666666666666E-2</v>
      </c>
      <c r="R15" s="49">
        <f t="shared" si="2"/>
        <v>0.19248826291079812</v>
      </c>
    </row>
    <row r="16" spans="1:18" x14ac:dyDescent="0.25">
      <c r="B16" t="s">
        <v>26</v>
      </c>
      <c r="C16">
        <f>COUNTIFS(datasheet!$B:$B,"id",datasheet!$F:$F,"65+")</f>
        <v>1</v>
      </c>
      <c r="D16">
        <f>COUNTIFS(datasheet!$B:$B,"au",datasheet!$F:$F,"65+")</f>
        <v>3</v>
      </c>
      <c r="E16">
        <f>COUNTIFS(datasheet!$B:$B,"jp",datasheet!$F:$F,"65+")</f>
        <v>0</v>
      </c>
      <c r="F16">
        <f>COUNTIFS(datasheet!$B:$B,"mi",datasheet!$F:$F,"65+")</f>
        <v>1</v>
      </c>
      <c r="G16">
        <f>COUNTIFS(datasheet!$B:$B,"fj",datasheet!$F:$F,"65+")</f>
        <v>3</v>
      </c>
      <c r="H16">
        <f>COUNTIFS(datasheet!$B:$B,"hi",datasheet!$F:$F,"65+")</f>
        <v>0</v>
      </c>
      <c r="I16">
        <f>COUNTIFS(datasheet!$B:$B,"fp",datasheet!$F:$F,"65+")</f>
        <v>0</v>
      </c>
      <c r="J16">
        <f t="shared" si="1"/>
        <v>8</v>
      </c>
      <c r="K16" s="49">
        <f t="shared" si="3"/>
        <v>1.4492753623188406E-2</v>
      </c>
      <c r="L16" s="49">
        <f t="shared" si="2"/>
        <v>5.2631578947368418E-2</v>
      </c>
      <c r="M16" s="49">
        <f t="shared" si="2"/>
        <v>0</v>
      </c>
      <c r="N16" s="49">
        <f t="shared" si="2"/>
        <v>5.8823529411764705E-2</v>
      </c>
      <c r="O16" s="49">
        <f t="shared" si="2"/>
        <v>0.1875</v>
      </c>
      <c r="P16" s="49">
        <f t="shared" si="2"/>
        <v>0</v>
      </c>
      <c r="Q16" s="49">
        <f t="shared" si="2"/>
        <v>0</v>
      </c>
      <c r="R16" s="49">
        <f t="shared" si="2"/>
        <v>3.7558685446009391E-2</v>
      </c>
    </row>
    <row r="17" spans="1:18" x14ac:dyDescent="0.25">
      <c r="A17" t="s">
        <v>233</v>
      </c>
      <c r="B17" t="s">
        <v>234</v>
      </c>
      <c r="C17">
        <f>COUNTIFS(datasheet!$B:$B,"id",datasheet!$H:$H,0)</f>
        <v>69</v>
      </c>
      <c r="D17">
        <f>COUNTIFS(datasheet!$B:$B,"au",datasheet!$H:$H,0)</f>
        <v>44</v>
      </c>
      <c r="E17">
        <f>COUNTIFS(datasheet!$B:$B,"jp",datasheet!$H:$H,0)</f>
        <v>24</v>
      </c>
      <c r="F17">
        <f>COUNTIFS(datasheet!$B:$B,"mi",datasheet!$H:$H,0)</f>
        <v>17</v>
      </c>
      <c r="G17">
        <f>COUNTIFS(datasheet!$B:$B,"fj",datasheet!$H:$H,0)</f>
        <v>0</v>
      </c>
      <c r="H17">
        <f>COUNTIFS(datasheet!$B:$B,"hi",datasheet!$H:$H,0)</f>
        <v>15</v>
      </c>
      <c r="I17">
        <f>COUNTIFS(datasheet!$B:$B,"fp",datasheet!$H:$H,0)</f>
        <v>15</v>
      </c>
      <c r="J17">
        <f t="shared" si="1"/>
        <v>184</v>
      </c>
      <c r="K17" s="49">
        <f t="shared" si="3"/>
        <v>1</v>
      </c>
      <c r="L17" s="49">
        <f t="shared" si="2"/>
        <v>0.77192982456140347</v>
      </c>
      <c r="M17" s="49">
        <f t="shared" si="2"/>
        <v>1</v>
      </c>
      <c r="N17" s="49">
        <f t="shared" si="2"/>
        <v>1</v>
      </c>
      <c r="O17" s="49">
        <f t="shared" si="2"/>
        <v>0</v>
      </c>
      <c r="P17" s="49">
        <f t="shared" si="2"/>
        <v>1</v>
      </c>
      <c r="Q17" s="49">
        <f t="shared" si="2"/>
        <v>1</v>
      </c>
      <c r="R17" s="49">
        <f t="shared" si="2"/>
        <v>0.863849765258216</v>
      </c>
    </row>
    <row r="18" spans="1:18" x14ac:dyDescent="0.25">
      <c r="B18" t="s">
        <v>235</v>
      </c>
      <c r="C18">
        <f>COUNTIFS(datasheet!$B:$B,"id",datasheet!$H:$H,1)</f>
        <v>0</v>
      </c>
      <c r="D18">
        <f>COUNTIFS(datasheet!$B:$B,"au",datasheet!$H:$H,1)</f>
        <v>13</v>
      </c>
      <c r="E18">
        <f>COUNTIFS(datasheet!$B:$B,"jp",datasheet!$H:$H,1)</f>
        <v>0</v>
      </c>
      <c r="F18">
        <f>COUNTIFS(datasheet!$B:$B,"mi",datasheet!$H:$H,1)</f>
        <v>0</v>
      </c>
      <c r="G18">
        <f>COUNTIFS(datasheet!$B:$B,"fj",datasheet!$H:$H,1)</f>
        <v>16</v>
      </c>
      <c r="H18">
        <f>COUNTIFS(datasheet!$B:$B,"hi",datasheet!$H:$H,1)</f>
        <v>0</v>
      </c>
      <c r="I18">
        <f>COUNTIFS(datasheet!$B:$B,"fp",datasheet!$H:$H,1)</f>
        <v>0</v>
      </c>
      <c r="J18">
        <f t="shared" si="1"/>
        <v>29</v>
      </c>
      <c r="K18" s="49">
        <f t="shared" si="3"/>
        <v>0</v>
      </c>
      <c r="L18" s="49">
        <f t="shared" si="2"/>
        <v>0.22807017543859648</v>
      </c>
      <c r="M18" s="49">
        <f t="shared" si="2"/>
        <v>0</v>
      </c>
      <c r="N18" s="49">
        <f t="shared" si="2"/>
        <v>0</v>
      </c>
      <c r="O18" s="49">
        <f t="shared" si="2"/>
        <v>1</v>
      </c>
      <c r="P18" s="49">
        <f t="shared" si="2"/>
        <v>0</v>
      </c>
      <c r="Q18" s="49">
        <f t="shared" si="2"/>
        <v>0</v>
      </c>
      <c r="R18" s="49">
        <f t="shared" si="2"/>
        <v>0.13615023474178403</v>
      </c>
    </row>
    <row r="19" spans="1:18" x14ac:dyDescent="0.25">
      <c r="A19" t="s">
        <v>236</v>
      </c>
      <c r="B19" s="1">
        <v>0</v>
      </c>
      <c r="C19">
        <f>COUNTIFS(datasheet!$B:$B,"id",datasheet!$I:$I,0)</f>
        <v>17</v>
      </c>
      <c r="D19">
        <f>COUNTIFS(datasheet!$B:$B,"au",datasheet!$I:$I,0)</f>
        <v>21</v>
      </c>
      <c r="E19">
        <f>COUNTIFS(datasheet!$B:$B,"jp",datasheet!$I:$I,0)</f>
        <v>6</v>
      </c>
      <c r="F19">
        <f>COUNTIFS(datasheet!$B:$B,"mi",datasheet!$I:$I,0)</f>
        <v>5</v>
      </c>
      <c r="G19">
        <f>COUNTIFS(datasheet!$B:$B,"fj",datasheet!$I:$I,0)</f>
        <v>3</v>
      </c>
      <c r="H19">
        <f>COUNTIFS(datasheet!$B:$B,"hi",datasheet!$I:$I,0)</f>
        <v>5</v>
      </c>
      <c r="I19">
        <f>COUNTIFS(datasheet!$B:$B,"fp",datasheet!$I:$I,0)</f>
        <v>5</v>
      </c>
      <c r="J19">
        <f t="shared" si="1"/>
        <v>62</v>
      </c>
      <c r="K19" s="49">
        <f t="shared" si="3"/>
        <v>0.24637681159420291</v>
      </c>
      <c r="L19" s="49">
        <f t="shared" si="3"/>
        <v>0.36842105263157893</v>
      </c>
      <c r="M19" s="49">
        <f t="shared" si="3"/>
        <v>0.25</v>
      </c>
      <c r="N19" s="49">
        <f t="shared" si="3"/>
        <v>0.29411764705882354</v>
      </c>
      <c r="O19" s="49">
        <f t="shared" si="3"/>
        <v>0.1875</v>
      </c>
      <c r="P19" s="49">
        <f t="shared" si="3"/>
        <v>0.33333333333333331</v>
      </c>
      <c r="Q19" s="49">
        <f t="shared" si="3"/>
        <v>0.33333333333333331</v>
      </c>
      <c r="R19" s="49">
        <f t="shared" si="3"/>
        <v>0.29107981220657275</v>
      </c>
    </row>
    <row r="20" spans="1:18" x14ac:dyDescent="0.25">
      <c r="B20" s="1">
        <v>0.25</v>
      </c>
      <c r="C20">
        <f>COUNTIFS(datasheet!$B:$B,"id",datasheet!$I:$I,0.25)</f>
        <v>31</v>
      </c>
      <c r="D20">
        <f>COUNTIFS(datasheet!$B:$B,"au",datasheet!$I:$I,0.25)</f>
        <v>10</v>
      </c>
      <c r="E20">
        <f>COUNTIFS(datasheet!$B:$B,"jp",datasheet!$I:$I,0.25)</f>
        <v>6</v>
      </c>
      <c r="F20">
        <f>COUNTIFS(datasheet!$B:$B,"mi",datasheet!$I:$I,0.25)</f>
        <v>4</v>
      </c>
      <c r="G20">
        <f>COUNTIFS(datasheet!$B:$B,"fj",datasheet!$I:$I,0.25)</f>
        <v>5</v>
      </c>
      <c r="H20">
        <f>COUNTIFS(datasheet!$B:$B,"hi",datasheet!$I:$I,0.25)</f>
        <v>2</v>
      </c>
      <c r="I20">
        <f>COUNTIFS(datasheet!$B:$B,"fp",datasheet!$I:$I,0.25)</f>
        <v>3</v>
      </c>
      <c r="J20">
        <f t="shared" si="1"/>
        <v>61</v>
      </c>
      <c r="K20" s="49">
        <f t="shared" ref="K20:R23" si="4">C20/C$2</f>
        <v>0.44927536231884058</v>
      </c>
      <c r="L20" s="49">
        <f t="shared" si="4"/>
        <v>0.17543859649122806</v>
      </c>
      <c r="M20" s="49">
        <f t="shared" si="4"/>
        <v>0.25</v>
      </c>
      <c r="N20" s="49">
        <f t="shared" si="4"/>
        <v>0.23529411764705882</v>
      </c>
      <c r="O20" s="49">
        <f t="shared" si="4"/>
        <v>0.3125</v>
      </c>
      <c r="P20" s="49">
        <f t="shared" si="4"/>
        <v>0.13333333333333333</v>
      </c>
      <c r="Q20" s="49">
        <f t="shared" si="4"/>
        <v>0.2</v>
      </c>
      <c r="R20" s="49">
        <f t="shared" si="4"/>
        <v>0.28638497652582162</v>
      </c>
    </row>
    <row r="21" spans="1:18" x14ac:dyDescent="0.25">
      <c r="B21" s="1">
        <v>0.5</v>
      </c>
      <c r="C21">
        <f>COUNTIFS(datasheet!$B:$B,"id",datasheet!$I:$I,0.5)</f>
        <v>12</v>
      </c>
      <c r="D21">
        <f>COUNTIFS(datasheet!$B:$B,"au",datasheet!$I:$I,0.5)</f>
        <v>7</v>
      </c>
      <c r="E21">
        <f>COUNTIFS(datasheet!$B:$B,"jp",datasheet!$I:$I,0.5)</f>
        <v>4</v>
      </c>
      <c r="F21">
        <f>COUNTIFS(datasheet!$B:$B,"mi",datasheet!$I:$I,0.5)</f>
        <v>4</v>
      </c>
      <c r="G21">
        <f>COUNTIFS(datasheet!$B:$B,"fj",datasheet!$I:$I,0.5)</f>
        <v>3</v>
      </c>
      <c r="H21">
        <f>COUNTIFS(datasheet!$B:$B,"hi",datasheet!$I:$I,0.5)</f>
        <v>2</v>
      </c>
      <c r="I21">
        <f>COUNTIFS(datasheet!$B:$B,"fp",datasheet!$I:$I,0.5)</f>
        <v>1</v>
      </c>
      <c r="J21">
        <f t="shared" si="1"/>
        <v>33</v>
      </c>
      <c r="K21" s="49">
        <f t="shared" si="4"/>
        <v>0.17391304347826086</v>
      </c>
      <c r="L21" s="49">
        <f t="shared" si="4"/>
        <v>0.12280701754385964</v>
      </c>
      <c r="M21" s="49">
        <f t="shared" si="4"/>
        <v>0.16666666666666666</v>
      </c>
      <c r="N21" s="49">
        <f t="shared" si="4"/>
        <v>0.23529411764705882</v>
      </c>
      <c r="O21" s="49">
        <f t="shared" si="4"/>
        <v>0.1875</v>
      </c>
      <c r="P21" s="49">
        <f t="shared" si="4"/>
        <v>0.13333333333333333</v>
      </c>
      <c r="Q21" s="49">
        <f t="shared" si="4"/>
        <v>6.6666666666666666E-2</v>
      </c>
      <c r="R21" s="49">
        <f t="shared" si="4"/>
        <v>0.15492957746478872</v>
      </c>
    </row>
    <row r="22" spans="1:18" x14ac:dyDescent="0.25">
      <c r="B22" s="1">
        <v>0.75</v>
      </c>
      <c r="C22">
        <f>COUNTIFS(datasheet!$B:$B,"id",datasheet!$I:$I,0.75)</f>
        <v>4</v>
      </c>
      <c r="D22">
        <f>COUNTIFS(datasheet!$B:$B,"au",datasheet!$I:$I,0.75)</f>
        <v>8</v>
      </c>
      <c r="E22">
        <f>COUNTIFS(datasheet!$B:$B,"jp",datasheet!$I:$I,0.75)</f>
        <v>5</v>
      </c>
      <c r="F22">
        <f>COUNTIFS(datasheet!$B:$B,"mi",datasheet!$I:$I,0.75)</f>
        <v>3</v>
      </c>
      <c r="G22">
        <f>COUNTIFS(datasheet!$B:$B,"fj",datasheet!$I:$I,0.75)</f>
        <v>4</v>
      </c>
      <c r="H22">
        <f>COUNTIFS(datasheet!$B:$B,"hi",datasheet!$I:$I,0.75)</f>
        <v>1</v>
      </c>
      <c r="I22">
        <f>COUNTIFS(datasheet!$B:$B,"fp",datasheet!$I:$I,0.75)</f>
        <v>2</v>
      </c>
      <c r="J22">
        <f t="shared" si="1"/>
        <v>27</v>
      </c>
      <c r="K22" s="49">
        <f t="shared" si="4"/>
        <v>5.7971014492753624E-2</v>
      </c>
      <c r="L22" s="49">
        <f t="shared" si="4"/>
        <v>0.14035087719298245</v>
      </c>
      <c r="M22" s="49">
        <f t="shared" si="4"/>
        <v>0.20833333333333334</v>
      </c>
      <c r="N22" s="49">
        <f t="shared" si="4"/>
        <v>0.17647058823529413</v>
      </c>
      <c r="O22" s="49">
        <f t="shared" si="4"/>
        <v>0.25</v>
      </c>
      <c r="P22" s="49">
        <f t="shared" si="4"/>
        <v>6.6666666666666666E-2</v>
      </c>
      <c r="Q22" s="49">
        <f t="shared" si="4"/>
        <v>0.13333333333333333</v>
      </c>
      <c r="R22" s="49">
        <f t="shared" si="4"/>
        <v>0.12676056338028169</v>
      </c>
    </row>
    <row r="23" spans="1:18" x14ac:dyDescent="0.25">
      <c r="B23" s="1">
        <v>1</v>
      </c>
      <c r="C23">
        <f>COUNTIFS(datasheet!$B:$B,"id",datasheet!$I:$I,1)</f>
        <v>5</v>
      </c>
      <c r="D23">
        <f>COUNTIFS(datasheet!$B:$B,"au",datasheet!$I:$I,1)</f>
        <v>11</v>
      </c>
      <c r="E23">
        <f>COUNTIFS(datasheet!$B:$B,"jp",datasheet!$I:$I,1)</f>
        <v>3</v>
      </c>
      <c r="F23">
        <f>COUNTIFS(datasheet!$B:$B,"mi",datasheet!$I:$I,1)</f>
        <v>1</v>
      </c>
      <c r="G23">
        <f>COUNTIFS(datasheet!$B:$B,"fj",datasheet!$I:$I,1)</f>
        <v>1</v>
      </c>
      <c r="H23">
        <f>COUNTIFS(datasheet!$B:$B,"hi",datasheet!$I:$I,1)</f>
        <v>5</v>
      </c>
      <c r="I23">
        <f>COUNTIFS(datasheet!$B:$B,"fp",datasheet!$I:$I,1)</f>
        <v>4</v>
      </c>
      <c r="J23">
        <f t="shared" si="1"/>
        <v>30</v>
      </c>
      <c r="K23" s="49">
        <f t="shared" si="4"/>
        <v>7.2463768115942032E-2</v>
      </c>
      <c r="L23" s="49">
        <f t="shared" si="4"/>
        <v>0.19298245614035087</v>
      </c>
      <c r="M23" s="49">
        <f t="shared" si="4"/>
        <v>0.125</v>
      </c>
      <c r="N23" s="49">
        <f t="shared" si="4"/>
        <v>5.8823529411764705E-2</v>
      </c>
      <c r="O23" s="49">
        <f t="shared" si="4"/>
        <v>6.25E-2</v>
      </c>
      <c r="P23" s="49">
        <f t="shared" si="4"/>
        <v>0.33333333333333331</v>
      </c>
      <c r="Q23" s="49">
        <f t="shared" si="4"/>
        <v>0.26666666666666666</v>
      </c>
      <c r="R23" s="49">
        <f t="shared" si="4"/>
        <v>0.14084507042253522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R35"/>
  <sheetViews>
    <sheetView topLeftCell="BK4" workbookViewId="0">
      <selection activeCell="CB35" sqref="CB35"/>
    </sheetView>
  </sheetViews>
  <sheetFormatPr defaultRowHeight="15" x14ac:dyDescent="0.25"/>
  <cols>
    <col min="2" max="2" width="24" bestFit="1" customWidth="1"/>
    <col min="3" max="3" width="16.28515625" customWidth="1"/>
    <col min="4" max="4" width="11.85546875" bestFit="1" customWidth="1"/>
    <col min="5" max="5" width="11.7109375" style="7" bestFit="1" customWidth="1"/>
    <col min="8" max="8" width="27.28515625" customWidth="1"/>
    <col min="9" max="9" width="20.5703125" customWidth="1"/>
    <col min="10" max="10" width="11.85546875" bestFit="1" customWidth="1"/>
    <col min="11" max="11" width="11.7109375" bestFit="1" customWidth="1"/>
    <col min="14" max="14" width="25.7109375" customWidth="1"/>
    <col min="15" max="15" width="10.7109375" customWidth="1"/>
    <col min="16" max="16" width="11.85546875" bestFit="1" customWidth="1"/>
    <col min="17" max="17" width="11.7109375" bestFit="1" customWidth="1"/>
    <col min="20" max="20" width="23.42578125" customWidth="1"/>
    <col min="21" max="21" width="11" customWidth="1"/>
    <col min="22" max="22" width="11.85546875" bestFit="1" customWidth="1"/>
    <col min="23" max="23" width="11.7109375" bestFit="1" customWidth="1"/>
    <col min="26" max="26" width="19.140625" customWidth="1"/>
    <col min="28" max="28" width="11.85546875" bestFit="1" customWidth="1"/>
    <col min="29" max="29" width="11.7109375" bestFit="1" customWidth="1"/>
    <col min="32" max="32" width="19.5703125" customWidth="1"/>
    <col min="34" max="34" width="11.85546875" bestFit="1" customWidth="1"/>
    <col min="35" max="35" width="11.7109375" bestFit="1" customWidth="1"/>
    <col min="38" max="38" width="24" bestFit="1" customWidth="1"/>
    <col min="40" max="40" width="11.85546875" bestFit="1" customWidth="1"/>
    <col min="41" max="41" width="11.7109375" bestFit="1" customWidth="1"/>
    <col min="44" max="44" width="24" bestFit="1" customWidth="1"/>
    <col min="46" max="46" width="11.85546875" bestFit="1" customWidth="1"/>
    <col min="47" max="47" width="11.7109375" bestFit="1" customWidth="1"/>
    <col min="50" max="50" width="23.7109375" customWidth="1"/>
    <col min="52" max="52" width="11.85546875" bestFit="1" customWidth="1"/>
    <col min="53" max="53" width="11.7109375" bestFit="1" customWidth="1"/>
    <col min="56" max="56" width="24" bestFit="1" customWidth="1"/>
    <col min="58" max="58" width="11.85546875" bestFit="1" customWidth="1"/>
    <col min="59" max="59" width="11.7109375" bestFit="1" customWidth="1"/>
    <col min="62" max="62" width="24" bestFit="1" customWidth="1"/>
    <col min="64" max="64" width="11.85546875" bestFit="1" customWidth="1"/>
    <col min="65" max="65" width="11.7109375" bestFit="1" customWidth="1"/>
    <col min="68" max="68" width="24" bestFit="1" customWidth="1"/>
    <col min="70" max="70" width="11.85546875" bestFit="1" customWidth="1"/>
    <col min="71" max="71" width="11.7109375" bestFit="1" customWidth="1"/>
    <col min="74" max="74" width="24" bestFit="1" customWidth="1"/>
    <col min="76" max="76" width="11.85546875" bestFit="1" customWidth="1"/>
    <col min="77" max="77" width="11.7109375" bestFit="1" customWidth="1"/>
    <col min="80" max="80" width="24" bestFit="1" customWidth="1"/>
    <col min="82" max="82" width="11.85546875" bestFit="1" customWidth="1"/>
    <col min="83" max="83" width="11.7109375" bestFit="1" customWidth="1"/>
    <col min="86" max="86" width="24" bestFit="1" customWidth="1"/>
    <col min="88" max="88" width="11.85546875" bestFit="1" customWidth="1"/>
    <col min="89" max="89" width="11.7109375" bestFit="1" customWidth="1"/>
    <col min="92" max="92" width="24" bestFit="1" customWidth="1"/>
    <col min="94" max="94" width="11.85546875" bestFit="1" customWidth="1"/>
    <col min="95" max="95" width="11.7109375" bestFit="1" customWidth="1"/>
  </cols>
  <sheetData>
    <row r="2" spans="2:96" x14ac:dyDescent="0.25">
      <c r="C2" s="28" t="s">
        <v>187</v>
      </c>
    </row>
    <row r="3" spans="2:96" x14ac:dyDescent="0.25">
      <c r="C3" s="28" t="s">
        <v>188</v>
      </c>
    </row>
    <row r="6" spans="2:96" x14ac:dyDescent="0.25">
      <c r="B6" s="3" t="s">
        <v>179</v>
      </c>
      <c r="H6" s="3" t="s">
        <v>179</v>
      </c>
      <c r="K6" s="7"/>
      <c r="N6" s="3" t="s">
        <v>179</v>
      </c>
      <c r="Q6" s="7"/>
      <c r="T6" s="3" t="s">
        <v>179</v>
      </c>
      <c r="W6" s="7"/>
      <c r="Z6" s="3" t="s">
        <v>179</v>
      </c>
      <c r="AC6" s="7"/>
      <c r="AF6" s="3" t="s">
        <v>179</v>
      </c>
      <c r="AI6" s="7"/>
      <c r="AL6" s="3" t="s">
        <v>179</v>
      </c>
      <c r="AO6" s="7"/>
      <c r="AR6" s="3" t="s">
        <v>179</v>
      </c>
      <c r="AU6" s="7"/>
      <c r="AX6" s="3" t="s">
        <v>179</v>
      </c>
      <c r="BA6" s="7"/>
      <c r="BD6" s="3" t="s">
        <v>179</v>
      </c>
      <c r="BG6" s="7"/>
      <c r="BJ6" s="3" t="s">
        <v>179</v>
      </c>
      <c r="BM6" s="7"/>
      <c r="BP6" s="3" t="s">
        <v>179</v>
      </c>
      <c r="BS6" s="7"/>
      <c r="BV6" s="3" t="s">
        <v>179</v>
      </c>
      <c r="BY6" s="7"/>
      <c r="CB6" s="3" t="s">
        <v>179</v>
      </c>
      <c r="CE6" s="7"/>
      <c r="CH6" s="3" t="s">
        <v>179</v>
      </c>
      <c r="CK6" s="7"/>
      <c r="CN6" s="3" t="s">
        <v>179</v>
      </c>
      <c r="CQ6" s="7"/>
    </row>
    <row r="7" spans="2:96" x14ac:dyDescent="0.25">
      <c r="C7" s="52" t="s">
        <v>196</v>
      </c>
      <c r="D7" s="52"/>
      <c r="E7" s="40"/>
      <c r="F7" s="29"/>
      <c r="I7" s="52" t="s">
        <v>190</v>
      </c>
      <c r="J7" s="52"/>
      <c r="K7" s="40"/>
      <c r="L7" s="38"/>
      <c r="O7" s="52" t="s">
        <v>197</v>
      </c>
      <c r="P7" s="52"/>
      <c r="Q7" s="40"/>
      <c r="R7" s="38"/>
      <c r="U7" s="52" t="s">
        <v>198</v>
      </c>
      <c r="V7" s="52"/>
      <c r="W7" s="40"/>
      <c r="X7" s="38"/>
      <c r="AA7" s="52" t="s">
        <v>199</v>
      </c>
      <c r="AB7" s="52"/>
      <c r="AC7" s="40"/>
      <c r="AD7" s="39"/>
      <c r="AG7" s="52" t="s">
        <v>200</v>
      </c>
      <c r="AH7" s="52"/>
      <c r="AI7" s="40"/>
      <c r="AJ7" s="39"/>
      <c r="AM7" s="52" t="s">
        <v>201</v>
      </c>
      <c r="AN7" s="52"/>
      <c r="AO7" s="40"/>
      <c r="AP7" s="39"/>
      <c r="AS7" s="52" t="s">
        <v>202</v>
      </c>
      <c r="AT7" s="52"/>
      <c r="AU7" s="40"/>
      <c r="AV7" s="39"/>
      <c r="AY7" s="52" t="s">
        <v>203</v>
      </c>
      <c r="AZ7" s="52"/>
      <c r="BA7" s="40"/>
      <c r="BB7" s="39"/>
      <c r="BE7" s="52" t="s">
        <v>204</v>
      </c>
      <c r="BF7" s="52"/>
      <c r="BG7" s="40"/>
      <c r="BH7" s="39"/>
      <c r="BK7" s="52" t="s">
        <v>205</v>
      </c>
      <c r="BL7" s="52"/>
      <c r="BM7" s="40"/>
      <c r="BN7" s="39"/>
      <c r="BQ7" s="52" t="s">
        <v>206</v>
      </c>
      <c r="BR7" s="52"/>
      <c r="BS7" s="40"/>
      <c r="BT7" s="39"/>
      <c r="BW7" s="52" t="s">
        <v>207</v>
      </c>
      <c r="BX7" s="52"/>
      <c r="BY7" s="40"/>
      <c r="BZ7" s="39"/>
      <c r="CC7" s="52" t="s">
        <v>208</v>
      </c>
      <c r="CD7" s="52"/>
      <c r="CE7" s="40"/>
      <c r="CF7" s="39"/>
      <c r="CI7" s="52" t="s">
        <v>209</v>
      </c>
      <c r="CJ7" s="52"/>
      <c r="CK7" s="40"/>
      <c r="CL7" s="39"/>
      <c r="CO7" s="52" t="s">
        <v>210</v>
      </c>
      <c r="CP7" s="52"/>
      <c r="CQ7" s="40"/>
      <c r="CR7" s="39"/>
    </row>
    <row r="8" spans="2:96" x14ac:dyDescent="0.25">
      <c r="C8" s="30" t="s">
        <v>191</v>
      </c>
      <c r="D8" s="30" t="s">
        <v>192</v>
      </c>
      <c r="E8" s="41" t="s">
        <v>193</v>
      </c>
      <c r="F8" s="31" t="s">
        <v>180</v>
      </c>
      <c r="I8" s="30" t="s">
        <v>191</v>
      </c>
      <c r="J8" s="30" t="s">
        <v>192</v>
      </c>
      <c r="K8" s="41" t="s">
        <v>193</v>
      </c>
      <c r="L8" s="31" t="s">
        <v>180</v>
      </c>
      <c r="O8" s="30" t="s">
        <v>191</v>
      </c>
      <c r="P8" s="30" t="s">
        <v>192</v>
      </c>
      <c r="Q8" s="41" t="s">
        <v>193</v>
      </c>
      <c r="R8" s="31" t="s">
        <v>180</v>
      </c>
      <c r="U8" s="30" t="s">
        <v>191</v>
      </c>
      <c r="V8" s="30" t="s">
        <v>192</v>
      </c>
      <c r="W8" s="41" t="s">
        <v>193</v>
      </c>
      <c r="X8" s="31" t="s">
        <v>180</v>
      </c>
      <c r="AA8" s="30" t="s">
        <v>191</v>
      </c>
      <c r="AB8" s="30" t="s">
        <v>192</v>
      </c>
      <c r="AC8" s="41" t="s">
        <v>193</v>
      </c>
      <c r="AD8" s="31" t="s">
        <v>180</v>
      </c>
      <c r="AG8" s="30" t="s">
        <v>191</v>
      </c>
      <c r="AH8" s="30" t="s">
        <v>192</v>
      </c>
      <c r="AI8" s="41" t="s">
        <v>193</v>
      </c>
      <c r="AJ8" s="31" t="s">
        <v>180</v>
      </c>
      <c r="AM8" s="30" t="s">
        <v>191</v>
      </c>
      <c r="AN8" s="30" t="s">
        <v>192</v>
      </c>
      <c r="AO8" s="41" t="s">
        <v>193</v>
      </c>
      <c r="AP8" s="31" t="s">
        <v>180</v>
      </c>
      <c r="AS8" s="30" t="s">
        <v>191</v>
      </c>
      <c r="AT8" s="30" t="s">
        <v>192</v>
      </c>
      <c r="AU8" s="41" t="s">
        <v>193</v>
      </c>
      <c r="AV8" s="31" t="s">
        <v>180</v>
      </c>
      <c r="AY8" s="30" t="s">
        <v>191</v>
      </c>
      <c r="AZ8" s="30" t="s">
        <v>192</v>
      </c>
      <c r="BA8" s="41" t="s">
        <v>193</v>
      </c>
      <c r="BB8" s="31" t="s">
        <v>180</v>
      </c>
      <c r="BE8" s="30" t="s">
        <v>191</v>
      </c>
      <c r="BF8" s="30" t="s">
        <v>192</v>
      </c>
      <c r="BG8" s="41" t="s">
        <v>193</v>
      </c>
      <c r="BH8" s="31" t="s">
        <v>180</v>
      </c>
      <c r="BK8" s="30" t="s">
        <v>191</v>
      </c>
      <c r="BL8" s="30" t="s">
        <v>192</v>
      </c>
      <c r="BM8" s="41" t="s">
        <v>193</v>
      </c>
      <c r="BN8" s="31" t="s">
        <v>180</v>
      </c>
      <c r="BQ8" s="30" t="s">
        <v>191</v>
      </c>
      <c r="BR8" s="30" t="s">
        <v>192</v>
      </c>
      <c r="BS8" s="41" t="s">
        <v>193</v>
      </c>
      <c r="BT8" s="31" t="s">
        <v>180</v>
      </c>
      <c r="BW8" s="30" t="s">
        <v>191</v>
      </c>
      <c r="BX8" s="30" t="s">
        <v>192</v>
      </c>
      <c r="BY8" s="41" t="s">
        <v>193</v>
      </c>
      <c r="BZ8" s="31" t="s">
        <v>180</v>
      </c>
      <c r="CC8" s="30" t="s">
        <v>191</v>
      </c>
      <c r="CD8" s="30" t="s">
        <v>192</v>
      </c>
      <c r="CE8" s="41" t="s">
        <v>193</v>
      </c>
      <c r="CF8" s="31" t="s">
        <v>180</v>
      </c>
      <c r="CI8" s="30" t="s">
        <v>191</v>
      </c>
      <c r="CJ8" s="30" t="s">
        <v>192</v>
      </c>
      <c r="CK8" s="41" t="s">
        <v>193</v>
      </c>
      <c r="CL8" s="31" t="s">
        <v>180</v>
      </c>
      <c r="CO8" s="30" t="s">
        <v>191</v>
      </c>
      <c r="CP8" s="30" t="s">
        <v>192</v>
      </c>
      <c r="CQ8" s="41" t="s">
        <v>193</v>
      </c>
      <c r="CR8" s="31" t="s">
        <v>180</v>
      </c>
    </row>
    <row r="9" spans="2:96" x14ac:dyDescent="0.25">
      <c r="B9" s="4" t="s">
        <v>194</v>
      </c>
      <c r="C9" s="32">
        <f>COUNTIFS(datasheet!$I$2:$I$214,0,datasheet!L2:L214,0)</f>
        <v>61</v>
      </c>
      <c r="D9" s="32">
        <f>COUNTIFS(datasheet!$I$2:$I$214,0,datasheet!L2:L214,"&lt;0")</f>
        <v>0</v>
      </c>
      <c r="E9" s="28">
        <f>COUNTIFS(datasheet!$I$2:$I$214,0,datasheet!L2:L214,"&gt;0")</f>
        <v>1</v>
      </c>
      <c r="F9" s="32">
        <f>SUM(C9:E9)</f>
        <v>62</v>
      </c>
      <c r="H9" s="4" t="s">
        <v>194</v>
      </c>
      <c r="I9" s="32">
        <f>COUNTIFS(datasheet!$I$2:$I$214,0,datasheet!R2:R214,0)</f>
        <v>61</v>
      </c>
      <c r="J9" s="32">
        <f>COUNTIFS(datasheet!$I$2:$I$214,0,datasheet!R2:R214,"&lt;0")</f>
        <v>0</v>
      </c>
      <c r="K9" s="28">
        <f>COUNTIFS(datasheet!$I$2:$I$214,0,datasheet!R2:R214,"&gt;0")</f>
        <v>1</v>
      </c>
      <c r="L9" s="32">
        <f>SUM(I9:K9)</f>
        <v>62</v>
      </c>
      <c r="N9" s="4" t="s">
        <v>194</v>
      </c>
      <c r="O9" s="32">
        <f>COUNTIFS(datasheet!$I$2:$I$214,0,datasheet!O2:O214,0)</f>
        <v>60</v>
      </c>
      <c r="P9" s="32">
        <f>COUNTIFS(datasheet!$I$2:$I$214,0,datasheet!O2:O214,"&lt;0")</f>
        <v>0</v>
      </c>
      <c r="Q9" s="28">
        <f>COUNTIFS(datasheet!$I$2:$I$214,0,datasheet!O2:O214,"&gt;0")</f>
        <v>2</v>
      </c>
      <c r="R9" s="32">
        <f>SUM(O9:Q9)</f>
        <v>62</v>
      </c>
      <c r="T9" s="4" t="s">
        <v>194</v>
      </c>
      <c r="U9" s="32">
        <f>COUNTIFS(datasheet!$I$2:$I$214,0,datasheet!X2:X214,0)</f>
        <v>51</v>
      </c>
      <c r="V9" s="32">
        <f>COUNTIFS(datasheet!$I$2:$I$214,0,datasheet!X2:X214,"&lt;0")</f>
        <v>2</v>
      </c>
      <c r="W9" s="28">
        <f>COUNTIFS(datasheet!$I$2:$I$214,0,datasheet!X2:X214,"&gt;0")</f>
        <v>4</v>
      </c>
      <c r="X9" s="32">
        <f>SUM(U9:W9)</f>
        <v>57</v>
      </c>
      <c r="Z9" s="4" t="s">
        <v>194</v>
      </c>
      <c r="AA9" s="32">
        <f>COUNTIFS(datasheet!$I$2:$I$214,0,datasheet!U2:U214,0)</f>
        <v>60</v>
      </c>
      <c r="AB9" s="32">
        <f>COUNTIFS(datasheet!$I$2:$I$214,0,datasheet!U2:U214,"&lt;0")</f>
        <v>0</v>
      </c>
      <c r="AC9" s="28">
        <f>COUNTIFS(datasheet!$I$2:$I$214,0,datasheet!U2:U214,"&gt;0")</f>
        <v>2</v>
      </c>
      <c r="AD9" s="32">
        <f>SUM(AA9:AC9)</f>
        <v>62</v>
      </c>
      <c r="AF9" s="4" t="s">
        <v>194</v>
      </c>
      <c r="AG9" s="32">
        <f>COUNTIFS(datasheet!$I$2:$I$214,0,datasheet!AA2:AA214,0)</f>
        <v>56</v>
      </c>
      <c r="AH9" s="32">
        <f>COUNTIFS(datasheet!$I$2:$I$214,0,datasheet!AA2:AA214,"&lt;0")</f>
        <v>0</v>
      </c>
      <c r="AI9" s="28">
        <f>COUNTIFS(datasheet!$I$2:$I$214,0,datasheet!AA2:AA214,"&gt;0")</f>
        <v>6</v>
      </c>
      <c r="AJ9" s="32">
        <f>SUM(AG9:AI9)</f>
        <v>62</v>
      </c>
      <c r="AL9" s="4" t="s">
        <v>194</v>
      </c>
      <c r="AM9" s="32">
        <f>COUNTIFS(datasheet!$I$2:$I$214,0,datasheet!AD2:AD214,0)</f>
        <v>58</v>
      </c>
      <c r="AN9" s="32">
        <f>COUNTIFS(datasheet!$I$2:$I$214,0,datasheet!AD2:AD214,"&lt;0")</f>
        <v>1</v>
      </c>
      <c r="AO9" s="28">
        <f>COUNTIFS(datasheet!$I$2:$I$214,0,datasheet!AD2:AD214,"&gt;0")</f>
        <v>3</v>
      </c>
      <c r="AP9" s="32">
        <f>SUM(AM9:AO9)</f>
        <v>62</v>
      </c>
      <c r="AR9" s="4" t="s">
        <v>194</v>
      </c>
      <c r="AS9" s="32">
        <f>COUNTIFS(datasheet!$I$2:$I$214,0,datasheet!AG2:AG214,0)</f>
        <v>60</v>
      </c>
      <c r="AT9" s="32">
        <f>COUNTIFS(datasheet!$I$2:$I$214,0,datasheet!AG2:AG214,"&lt;0")</f>
        <v>0</v>
      </c>
      <c r="AU9" s="28">
        <f>COUNTIFS(datasheet!$I$2:$I$214,0,datasheet!AG2:AG214,"&gt;0")</f>
        <v>1</v>
      </c>
      <c r="AV9" s="32">
        <f>SUM(AS9:AU9)</f>
        <v>61</v>
      </c>
      <c r="AX9" s="4" t="s">
        <v>194</v>
      </c>
      <c r="AY9" s="32">
        <f>COUNTIFS(datasheet!$I$2:$I$214,0,datasheet!AJ2:AJ214,0)</f>
        <v>57</v>
      </c>
      <c r="AZ9" s="32">
        <f>COUNTIFS(datasheet!$I$2:$I$214,0,datasheet!AJ2:AJ214,"&lt;0")</f>
        <v>3</v>
      </c>
      <c r="BA9" s="28">
        <f>COUNTIFS(datasheet!$I$2:$I$214,0,datasheet!AJ2:AJ214,"&gt;0")</f>
        <v>2</v>
      </c>
      <c r="BB9" s="32">
        <f>SUM(AY9:BA9)</f>
        <v>62</v>
      </c>
      <c r="BD9" s="4" t="s">
        <v>194</v>
      </c>
      <c r="BE9" s="32">
        <f>COUNTIFS(datasheet!$I$2:$I$214,0,datasheet!AM2:AM214,0)</f>
        <v>59</v>
      </c>
      <c r="BF9" s="32">
        <f>COUNTIFS(datasheet!$I$2:$I$214,0,datasheet!AM2:AM214,"&lt;0")</f>
        <v>1</v>
      </c>
      <c r="BG9" s="28">
        <f>COUNTIFS(datasheet!$I$2:$I$214,0,datasheet!AM2:AM214,"&gt;0")</f>
        <v>2</v>
      </c>
      <c r="BH9" s="32">
        <f>SUM(BE9:BG9)</f>
        <v>62</v>
      </c>
      <c r="BJ9" s="4" t="s">
        <v>194</v>
      </c>
      <c r="BK9" s="32">
        <f>COUNTIFS(datasheet!$I$2:$I$214,0,datasheet!AV2:AV214,0)</f>
        <v>61</v>
      </c>
      <c r="BL9" s="32">
        <f>COUNTIFS(datasheet!$I$2:$I$214,0,datasheet!AV2:AV214,"&lt;0")</f>
        <v>0</v>
      </c>
      <c r="BM9" s="28">
        <f>COUNTIFS(datasheet!$I$2:$I$214,0,datasheet!AV2:AV214,"&gt;0")</f>
        <v>1</v>
      </c>
      <c r="BN9" s="32">
        <f>SUM(BK9:BM9)</f>
        <v>62</v>
      </c>
      <c r="BP9" s="4" t="s">
        <v>194</v>
      </c>
      <c r="BQ9" s="32">
        <f>COUNTIFS(datasheet!$I$2:$I$214,0,datasheet!AS2:AS214,0)</f>
        <v>62</v>
      </c>
      <c r="BR9" s="32">
        <f>COUNTIFS(datasheet!$I$2:$I$214,0,datasheet!AS2:AS214,"&lt;0")</f>
        <v>0</v>
      </c>
      <c r="BS9" s="28">
        <f>COUNTIFS(datasheet!$I$2:$I$214,0,datasheet!AS2:AS214,"&gt;0")</f>
        <v>0</v>
      </c>
      <c r="BT9" s="32">
        <f>SUM(BQ9:BS9)</f>
        <v>62</v>
      </c>
      <c r="BV9" s="4" t="s">
        <v>194</v>
      </c>
      <c r="BW9" s="32">
        <f>COUNTIFS(datasheet!$I$2:$I$214,0,datasheet!AP2:AP214,0)</f>
        <v>59</v>
      </c>
      <c r="BX9" s="32">
        <f>COUNTIFS(datasheet!$I$2:$I$214,0,datasheet!AP2:AP214,"&lt;0")</f>
        <v>0</v>
      </c>
      <c r="BY9" s="28">
        <f>COUNTIFS(datasheet!$I$2:$I$214,0,datasheet!AP2:AP214,"&gt;0")</f>
        <v>3</v>
      </c>
      <c r="BZ9" s="32">
        <f>SUM(BW9:BY9)</f>
        <v>62</v>
      </c>
      <c r="CB9" s="4" t="s">
        <v>194</v>
      </c>
      <c r="CC9" s="32">
        <f>COUNTIFS(datasheet!$I$2:$I$214,0,datasheet!AY2:AY214,0)</f>
        <v>62</v>
      </c>
      <c r="CD9" s="32">
        <f>COUNTIFS(datasheet!$I$2:$I$214,0,datasheet!AY2:AY214,"&lt;0")</f>
        <v>0</v>
      </c>
      <c r="CE9" s="28">
        <f>COUNTIFS(datasheet!$I$2:$I$214,0,datasheet!AY2:AY214,"&gt;0")</f>
        <v>0</v>
      </c>
      <c r="CF9" s="32">
        <f>SUM(CC9:CE9)</f>
        <v>62</v>
      </c>
      <c r="CH9" s="4" t="s">
        <v>194</v>
      </c>
      <c r="CI9" s="32">
        <f>COUNTIFS(datasheet!$I$2:$I$214,0,datasheet!BB2:BB214,0)</f>
        <v>57</v>
      </c>
      <c r="CJ9" s="32">
        <f>COUNTIFS(datasheet!$I$2:$I$214,0,datasheet!BB2:BB214,"&lt;0")</f>
        <v>0</v>
      </c>
      <c r="CK9" s="28">
        <f>COUNTIFS(datasheet!$I$2:$I$214,0,datasheet!BB2:BB214,"&gt;0")</f>
        <v>1</v>
      </c>
      <c r="CL9" s="32">
        <f>SUM(CI9:CK9)</f>
        <v>58</v>
      </c>
      <c r="CN9" s="4" t="s">
        <v>194</v>
      </c>
      <c r="CO9" s="32">
        <f>COUNTIFS(datasheet!$I$2:$I$214,0,datasheet!BE2:BE214,0)</f>
        <v>59</v>
      </c>
      <c r="CP9" s="32">
        <f>COUNTIFS(datasheet!$I$2:$I$214,0,datasheet!BE2:BE214,"&lt;0")</f>
        <v>1</v>
      </c>
      <c r="CQ9" s="28">
        <f>COUNTIFS(datasheet!$I$2:$I$214,0,datasheet!BE2:BE214,"&gt;0")</f>
        <v>0</v>
      </c>
      <c r="CR9" s="32">
        <f>SUM(CO9:CQ9)</f>
        <v>60</v>
      </c>
    </row>
    <row r="10" spans="2:96" x14ac:dyDescent="0.25">
      <c r="B10" s="4" t="s">
        <v>195</v>
      </c>
      <c r="C10" s="32">
        <f>COUNTIFS(datasheet!$H$2:$H$214,0,datasheet!$I$2:$I$214,"&lt;0.6",datasheet!$I$2:$I$214,"&gt;0",datasheet!L2:L214,0)</f>
        <v>86</v>
      </c>
      <c r="D10" s="32">
        <f>COUNTIFS(datasheet!$H$2:$H$214,0,datasheet!$I$2:$I$214,"&lt;0.6",datasheet!$I$2:$I$214,"&gt;0",datasheet!L2:L214,"&lt;0")</f>
        <v>0</v>
      </c>
      <c r="E10" s="28">
        <f>COUNTIFS(datasheet!$H$2:$H$214,0,datasheet!$I$2:$I$214,"&lt;0.6",datasheet!$I$2:$I$214,"&gt;0",datasheet!L2:L214,"&gt;0")</f>
        <v>0</v>
      </c>
      <c r="F10" s="32">
        <f t="shared" ref="F10" si="0">SUM(C10:E10)</f>
        <v>86</v>
      </c>
      <c r="H10" s="4" t="s">
        <v>195</v>
      </c>
      <c r="I10" s="32">
        <f>COUNTIFS(datasheet!$H$2:$H$214,0,datasheet!$I$2:$I$214,"&lt;0.6",datasheet!$I$2:$I$214,"&gt;0",datasheet!R2:R214,0)</f>
        <v>81</v>
      </c>
      <c r="J10" s="32">
        <f>COUNTIFS(datasheet!$H$2:$H$214,0,datasheet!$I$2:$I$214,"&lt;0.6",datasheet!$I$2:$I$214,"&gt;0",datasheet!R2:R214,"&lt;0")</f>
        <v>0</v>
      </c>
      <c r="K10" s="28">
        <f>COUNTIFS(datasheet!$H$2:$H$214,0,datasheet!$I$2:$I$214,"&lt;0.6",datasheet!$I$2:$I$214,"&gt;0",datasheet!R2:R214,"&gt;0")</f>
        <v>5</v>
      </c>
      <c r="L10" s="32">
        <f t="shared" ref="L10" si="1">SUM(I10:K10)</f>
        <v>86</v>
      </c>
      <c r="N10" s="4" t="s">
        <v>195</v>
      </c>
      <c r="O10" s="32">
        <f>COUNTIFS(datasheet!$H$2:$H$214,0,datasheet!$I$2:$I$214,"&lt;0.6",datasheet!$I$2:$I$214,"&gt;0",datasheet!O2:O214,0)</f>
        <v>82</v>
      </c>
      <c r="P10" s="32">
        <f>COUNTIFS(datasheet!$H$2:$H$214,0,datasheet!$I$2:$I$214,"&lt;0.6",datasheet!$I$2:$I$214,"&gt;0",datasheet!O2:O214,"&lt;0")</f>
        <v>0</v>
      </c>
      <c r="Q10" s="28">
        <f>COUNTIFS(datasheet!$H$2:$H$214,0,datasheet!$I$2:$I$214,"&lt;0.6",datasheet!$I$2:$I$214,"&gt;0",datasheet!O2:O214,"&gt;0")</f>
        <v>4</v>
      </c>
      <c r="R10" s="32">
        <f t="shared" ref="R10" si="2">SUM(O10:Q10)</f>
        <v>86</v>
      </c>
      <c r="T10" s="4" t="s">
        <v>195</v>
      </c>
      <c r="U10" s="32">
        <f>COUNTIFS(datasheet!$H$2:$H$214,0,datasheet!$I$2:$I$214,"&lt;0.6",datasheet!$I$2:$I$214,"&gt;0",datasheet!X2:X214,0)</f>
        <v>69</v>
      </c>
      <c r="V10" s="32">
        <f>COUNTIFS(datasheet!$H$2:$H$214,0,datasheet!$I$2:$I$214,"&lt;0.6",datasheet!$I$2:$I$214,"&gt;0",datasheet!X2:X214,"&lt;0")</f>
        <v>4</v>
      </c>
      <c r="W10" s="28">
        <f>COUNTIFS(datasheet!$H$2:$H$214,0,datasheet!$I$2:$I$214,"&lt;0.6",datasheet!$I$2:$I$214,"&gt;0",datasheet!X2:X214,"&gt;0")</f>
        <v>8</v>
      </c>
      <c r="X10" s="32">
        <f t="shared" ref="X10" si="3">SUM(U10:W10)</f>
        <v>81</v>
      </c>
      <c r="Z10" s="4" t="s">
        <v>195</v>
      </c>
      <c r="AA10" s="32">
        <f>COUNTIFS(datasheet!$H$2:$H$214,0,datasheet!$I$2:$I$214,"&lt;0.6",datasheet!$I$2:$I$214,"&gt;0",datasheet!U2:U214,0)</f>
        <v>79</v>
      </c>
      <c r="AB10" s="32">
        <f>COUNTIFS(datasheet!$H$2:$H$214,0,datasheet!$I$2:$I$214,"&lt;0.6",datasheet!$I$2:$I$214,"&gt;0",datasheet!U2:U214,"&lt;0")</f>
        <v>4</v>
      </c>
      <c r="AC10" s="28">
        <f>COUNTIFS(datasheet!$H$2:$H$214,0,datasheet!$I$2:$I$214,"&lt;0.6",datasheet!$I$2:$I$214,"&gt;0",datasheet!U2:U214,"&gt;0")</f>
        <v>3</v>
      </c>
      <c r="AD10" s="32">
        <f t="shared" ref="AD10" si="4">SUM(AA10:AC10)</f>
        <v>86</v>
      </c>
      <c r="AF10" s="4" t="s">
        <v>195</v>
      </c>
      <c r="AG10" s="32">
        <f>COUNTIFS(datasheet!$H$2:$H$214,0,datasheet!$I$2:$I$214,"&lt;0.6",datasheet!$I$2:$I$214,"&gt;0",datasheet!AA2:AA214,0)</f>
        <v>84</v>
      </c>
      <c r="AH10" s="32">
        <f>COUNTIFS(datasheet!$H$2:$H$214,0,datasheet!$I$2:$I$214,"&lt;0.6",datasheet!$I$2:$I$214,"&gt;0",datasheet!AA2:AA214,"&lt;0")</f>
        <v>1</v>
      </c>
      <c r="AI10" s="28">
        <f>COUNTIFS(datasheet!$H$2:$H$214,0,datasheet!$I$2:$I$214,"&lt;0.6",datasheet!$I$2:$I$214,"&gt;0",datasheet!AA2:AA214,"&gt;0")</f>
        <v>1</v>
      </c>
      <c r="AJ10" s="32">
        <f t="shared" ref="AJ10" si="5">SUM(AG10:AI10)</f>
        <v>86</v>
      </c>
      <c r="AL10" s="4" t="s">
        <v>195</v>
      </c>
      <c r="AM10" s="32">
        <f>COUNTIFS(datasheet!$H$2:$H$214,0,datasheet!$I$2:$I$214,"&lt;0.6",datasheet!$I$2:$I$214,"&gt;0",datasheet!AD2:AD214,0)</f>
        <v>81</v>
      </c>
      <c r="AN10" s="32">
        <f>COUNTIFS(datasheet!$H$2:$H$214,0,datasheet!$I$2:$I$214,"&lt;0.6",datasheet!$I$2:$I$214,"&gt;0",datasheet!AD2:AD214,"&lt;0")</f>
        <v>3</v>
      </c>
      <c r="AO10" s="28">
        <f>COUNTIFS(datasheet!$H$2:$H$214,0,datasheet!$I$2:$I$214,"&lt;0.6",datasheet!$I$2:$I$214,"&gt;0",datasheet!AD2:AD214,"&gt;0")</f>
        <v>2</v>
      </c>
      <c r="AP10" s="32">
        <f t="shared" ref="AP10" si="6">SUM(AM10:AO10)</f>
        <v>86</v>
      </c>
      <c r="AR10" s="4" t="s">
        <v>195</v>
      </c>
      <c r="AS10" s="32">
        <f>COUNTIFS(datasheet!$H$2:$H$214,0,datasheet!$I$2:$I$214,"&lt;0.6",datasheet!$I$2:$I$214,"&gt;0",datasheet!AG2:AG214,0)</f>
        <v>84</v>
      </c>
      <c r="AT10" s="32">
        <f>COUNTIFS(datasheet!$H$2:$H$214,0,datasheet!$I$2:$I$214,"&lt;0.6",datasheet!$I$2:$I$214,"&gt;0",datasheet!AG2:AG214,"&lt;0")</f>
        <v>2</v>
      </c>
      <c r="AU10" s="28">
        <f>COUNTIFS(datasheet!$H$2:$H$214,0,datasheet!$I$2:$I$214,"&lt;0.6",datasheet!$I$2:$I$214,"&gt;0",datasheet!AG2:AG214,"&gt;0")</f>
        <v>0</v>
      </c>
      <c r="AV10" s="32">
        <f t="shared" ref="AV10" si="7">SUM(AS10:AU10)</f>
        <v>86</v>
      </c>
      <c r="AX10" s="4" t="s">
        <v>195</v>
      </c>
      <c r="AY10" s="32">
        <f>COUNTIFS(datasheet!$H$2:$H$214,0,datasheet!$I$2:$I$214,"&lt;0.6",datasheet!$I$2:$I$214,"&gt;0",datasheet!AJ2:AJ214,0)</f>
        <v>83</v>
      </c>
      <c r="AZ10" s="32">
        <f>COUNTIFS(datasheet!$H$2:$H$214,0,datasheet!$I$2:$I$214,"&lt;0.6",datasheet!$I$2:$I$214,"&gt;0",datasheet!AJ2:AJ214,"&lt;0")</f>
        <v>1</v>
      </c>
      <c r="BA10" s="28">
        <f>COUNTIFS(datasheet!$H$2:$H$214,0,datasheet!$I$2:$I$214,"&lt;0.6",datasheet!$I$2:$I$214,"&gt;0",datasheet!AJ2:AJ214,"&gt;0")</f>
        <v>2</v>
      </c>
      <c r="BB10" s="32">
        <f t="shared" ref="BB10" si="8">SUM(AY10:BA10)</f>
        <v>86</v>
      </c>
      <c r="BD10" s="4" t="s">
        <v>195</v>
      </c>
      <c r="BE10" s="32">
        <f>COUNTIFS(datasheet!$H$2:$H$214,0,datasheet!$I$2:$I$214,"&lt;0.6",datasheet!$I$2:$I$214,"&gt;0",datasheet!AM2:AM214,0)</f>
        <v>79</v>
      </c>
      <c r="BF10" s="32">
        <f>COUNTIFS(datasheet!$H$2:$H$214,0,datasheet!$I$2:$I$214,"&lt;0.6",datasheet!$I$2:$I$214,"&gt;0",datasheet!AM2:AM214,"&lt;0")</f>
        <v>6</v>
      </c>
      <c r="BG10" s="28">
        <f>COUNTIFS(datasheet!$H$2:$H$214,0,datasheet!$I$2:$I$214,"&lt;0.6",datasheet!$I$2:$I$214,"&gt;0",datasheet!AM2:AM214,"&gt;0")</f>
        <v>1</v>
      </c>
      <c r="BH10" s="32">
        <f t="shared" ref="BH10" si="9">SUM(BE10:BG10)</f>
        <v>86</v>
      </c>
      <c r="BJ10" s="4" t="s">
        <v>195</v>
      </c>
      <c r="BK10" s="32">
        <f>COUNTIFS(datasheet!$H$2:$H$214,0,datasheet!$I$2:$I$214,"&lt;0.6",datasheet!$I$2:$I$214,"&gt;0",datasheet!AV2:AV214,0)</f>
        <v>86</v>
      </c>
      <c r="BL10" s="32">
        <f>COUNTIFS(datasheet!$H$2:$H$214,0,datasheet!$I$2:$I$214,"&lt;0.6",datasheet!$I$2:$I$214,"&gt;0",datasheet!AV2:AV214,"&lt;0")</f>
        <v>0</v>
      </c>
      <c r="BM10" s="28">
        <f>COUNTIFS(datasheet!$H$2:$H$214,0,datasheet!$I$2:$I$214,"&lt;0.6",datasheet!$I$2:$I$214,"&gt;0",datasheet!AV2:AV214,"&gt;0")</f>
        <v>0</v>
      </c>
      <c r="BN10" s="32">
        <f t="shared" ref="BN10" si="10">SUM(BK10:BM10)</f>
        <v>86</v>
      </c>
      <c r="BP10" s="4" t="s">
        <v>195</v>
      </c>
      <c r="BQ10" s="32">
        <f>COUNTIFS(datasheet!$H$2:$H$214,0,datasheet!$I$2:$I$214,"&lt;0.6",datasheet!$I$2:$I$214,"&gt;0",datasheet!AS2:AS214,0)</f>
        <v>82</v>
      </c>
      <c r="BR10" s="32">
        <f>COUNTIFS(datasheet!$H$2:$H$214,0,datasheet!$I$2:$I$214,"&lt;0.6",datasheet!$I$2:$I$214,"&gt;0",datasheet!AS2:AS214,"&lt;0")</f>
        <v>3</v>
      </c>
      <c r="BS10" s="28">
        <f>COUNTIFS(datasheet!$H$2:$H$214,0,datasheet!$I$2:$I$214,"&lt;0.6",datasheet!$I$2:$I$214,"&gt;0",datasheet!AS2:AS214,"&gt;0")</f>
        <v>1</v>
      </c>
      <c r="BT10" s="32">
        <f t="shared" ref="BT10" si="11">SUM(BQ10:BS10)</f>
        <v>86</v>
      </c>
      <c r="BV10" s="4" t="s">
        <v>195</v>
      </c>
      <c r="BW10" s="32">
        <f>COUNTIFS(datasheet!$H$2:$H$214,0,datasheet!$I$2:$I$214,"&lt;0.6",datasheet!$I$2:$I$214,"&gt;0",datasheet!AP2:AP214,0)</f>
        <v>83</v>
      </c>
      <c r="BX10" s="32">
        <f>COUNTIFS(datasheet!$H$2:$H$214,0,datasheet!$I$2:$I$214,"&lt;0.6",datasheet!$I$2:$I$214,"&gt;0",datasheet!AP2:AP214,"&lt;0")</f>
        <v>0</v>
      </c>
      <c r="BY10" s="28">
        <f>COUNTIFS(datasheet!$H$2:$H$214,0,datasheet!$I$2:$I$214,"&lt;0.6",datasheet!$I$2:$I$214,"&gt;0",datasheet!AP2:AP214,"&gt;0")</f>
        <v>3</v>
      </c>
      <c r="BZ10" s="32">
        <f t="shared" ref="BZ10" si="12">SUM(BW10:BY10)</f>
        <v>86</v>
      </c>
      <c r="CB10" s="4" t="s">
        <v>195</v>
      </c>
      <c r="CC10" s="32">
        <f>COUNTIFS(datasheet!$H$2:$H$214,0,datasheet!$I$2:$I$214,"&lt;0.6",datasheet!$I$2:$I$214,"&gt;0",datasheet!AY2:AY214,0)</f>
        <v>83</v>
      </c>
      <c r="CD10" s="32">
        <f>COUNTIFS(datasheet!$H$2:$H$214,0,datasheet!$I$2:$I$214,"&lt;0.6",datasheet!$I$2:$I$214,"&gt;0",datasheet!AY2:AY214,"&lt;0")</f>
        <v>3</v>
      </c>
      <c r="CE10" s="28">
        <f>COUNTIFS(datasheet!$H$2:$H$214,0,datasheet!$I$2:$I$214,"&lt;0.6",datasheet!$I$2:$I$214,"&gt;0",datasheet!AY2:AY214,"&gt;0")</f>
        <v>0</v>
      </c>
      <c r="CF10" s="32">
        <f t="shared" ref="CF10" si="13">SUM(CC10:CE10)</f>
        <v>86</v>
      </c>
      <c r="CH10" s="4" t="s">
        <v>195</v>
      </c>
      <c r="CI10" s="32">
        <f>COUNTIFS(datasheet!$H$2:$H$214,0,datasheet!$I$2:$I$214,"&lt;0.6",datasheet!$I$2:$I$214,"&gt;0",datasheet!BB2:BB214,0)</f>
        <v>77</v>
      </c>
      <c r="CJ10" s="32">
        <f>COUNTIFS(datasheet!$H$2:$H$214,0,datasheet!$I$2:$I$214,"&lt;0.6",datasheet!$I$2:$I$214,"&gt;0",datasheet!BB2:BB214,"&lt;0")</f>
        <v>2</v>
      </c>
      <c r="CK10" s="28">
        <f>COUNTIFS(datasheet!$H$2:$H$214,0,datasheet!$I$2:$I$214,"&lt;0.6",datasheet!$I$2:$I$214,"&gt;0",datasheet!BB2:BB214,"&gt;0")</f>
        <v>4</v>
      </c>
      <c r="CL10" s="32">
        <f t="shared" ref="CL10" si="14">SUM(CI10:CK10)</f>
        <v>83</v>
      </c>
      <c r="CN10" s="4" t="s">
        <v>195</v>
      </c>
      <c r="CO10" s="32">
        <f>COUNTIFS(datasheet!$H$2:$H$214,0,datasheet!$I$2:$I$214,"&lt;0.6",datasheet!$I$2:$I$214,"&gt;0",datasheet!BE2:BE214,0)</f>
        <v>77</v>
      </c>
      <c r="CP10" s="32">
        <f>COUNTIFS(datasheet!$H$2:$H$214,0,datasheet!$I$2:$I$214,"&lt;0.6",datasheet!$I$2:$I$214,"&gt;0",datasheet!BE2:BE214,"&lt;0")</f>
        <v>2</v>
      </c>
      <c r="CQ10" s="28">
        <f>COUNTIFS(datasheet!$H$2:$H$214,0,datasheet!$I$2:$I$214,"&lt;0.6",datasheet!$I$2:$I$214,"&gt;0",datasheet!BE2:BE214,"&gt;0")</f>
        <v>5</v>
      </c>
      <c r="CR10" s="32">
        <f t="shared" ref="CR10" si="15">SUM(CO10:CQ10)</f>
        <v>84</v>
      </c>
    </row>
    <row r="11" spans="2:96" x14ac:dyDescent="0.25">
      <c r="B11" s="3" t="s">
        <v>180</v>
      </c>
      <c r="C11" s="32">
        <f>SUM(C9:C10)</f>
        <v>147</v>
      </c>
      <c r="D11" s="32">
        <f t="shared" ref="D11:F11" si="16">SUM(D9:D10)</f>
        <v>0</v>
      </c>
      <c r="E11" s="28">
        <f>SUM(E9:E10)</f>
        <v>1</v>
      </c>
      <c r="F11" s="32">
        <f t="shared" si="16"/>
        <v>148</v>
      </c>
      <c r="H11" s="3" t="s">
        <v>180</v>
      </c>
      <c r="I11" s="32">
        <f>SUM(I9:I10)</f>
        <v>142</v>
      </c>
      <c r="J11" s="32">
        <f t="shared" ref="J11" si="17">SUM(J9:J10)</f>
        <v>0</v>
      </c>
      <c r="K11" s="28">
        <f t="shared" ref="K11" si="18">SUM(K9:K10)</f>
        <v>6</v>
      </c>
      <c r="L11" s="32">
        <f t="shared" ref="L11" si="19">SUM(L9:L10)</f>
        <v>148</v>
      </c>
      <c r="N11" s="3" t="s">
        <v>180</v>
      </c>
      <c r="O11" s="32">
        <f>SUM(O9:O10)</f>
        <v>142</v>
      </c>
      <c r="P11" s="32">
        <f t="shared" ref="P11" si="20">SUM(P9:P10)</f>
        <v>0</v>
      </c>
      <c r="Q11" s="28">
        <f t="shared" ref="Q11" si="21">SUM(Q9:Q10)</f>
        <v>6</v>
      </c>
      <c r="R11" s="32">
        <f t="shared" ref="R11" si="22">SUM(R9:R10)</f>
        <v>148</v>
      </c>
      <c r="T11" s="3" t="s">
        <v>180</v>
      </c>
      <c r="U11" s="32">
        <f>SUM(U9:U10)</f>
        <v>120</v>
      </c>
      <c r="V11" s="32">
        <f t="shared" ref="V11" si="23">SUM(V9:V10)</f>
        <v>6</v>
      </c>
      <c r="W11" s="28">
        <f t="shared" ref="W11" si="24">SUM(W9:W10)</f>
        <v>12</v>
      </c>
      <c r="X11" s="32">
        <f t="shared" ref="X11" si="25">SUM(X9:X10)</f>
        <v>138</v>
      </c>
      <c r="Z11" s="3" t="s">
        <v>180</v>
      </c>
      <c r="AA11" s="32">
        <f>SUM(AA9:AA10)</f>
        <v>139</v>
      </c>
      <c r="AB11" s="32">
        <f t="shared" ref="AB11:AD11" si="26">SUM(AB9:AB10)</f>
        <v>4</v>
      </c>
      <c r="AC11" s="28">
        <f t="shared" si="26"/>
        <v>5</v>
      </c>
      <c r="AD11" s="32">
        <f t="shared" si="26"/>
        <v>148</v>
      </c>
      <c r="AF11" s="3" t="s">
        <v>180</v>
      </c>
      <c r="AG11" s="32">
        <f>SUM(AG9:AG10)</f>
        <v>140</v>
      </c>
      <c r="AH11" s="32">
        <f t="shared" ref="AH11:AJ11" si="27">SUM(AH9:AH10)</f>
        <v>1</v>
      </c>
      <c r="AI11" s="28">
        <f t="shared" si="27"/>
        <v>7</v>
      </c>
      <c r="AJ11" s="32">
        <f t="shared" si="27"/>
        <v>148</v>
      </c>
      <c r="AL11" s="3" t="s">
        <v>180</v>
      </c>
      <c r="AM11" s="32">
        <f>SUM(AM9:AM10)</f>
        <v>139</v>
      </c>
      <c r="AN11" s="32">
        <f t="shared" ref="AN11:AP11" si="28">SUM(AN9:AN10)</f>
        <v>4</v>
      </c>
      <c r="AO11" s="28">
        <f t="shared" si="28"/>
        <v>5</v>
      </c>
      <c r="AP11" s="32">
        <f t="shared" si="28"/>
        <v>148</v>
      </c>
      <c r="AR11" s="3" t="s">
        <v>180</v>
      </c>
      <c r="AS11" s="32">
        <f>SUM(AS9:AS10)</f>
        <v>144</v>
      </c>
      <c r="AT11" s="32">
        <f t="shared" ref="AT11:AV11" si="29">SUM(AT9:AT10)</f>
        <v>2</v>
      </c>
      <c r="AU11" s="28">
        <f t="shared" si="29"/>
        <v>1</v>
      </c>
      <c r="AV11" s="32">
        <f t="shared" si="29"/>
        <v>147</v>
      </c>
      <c r="AX11" s="3" t="s">
        <v>180</v>
      </c>
      <c r="AY11" s="32">
        <f>SUM(AY9:AY10)</f>
        <v>140</v>
      </c>
      <c r="AZ11" s="32">
        <f t="shared" ref="AZ11:BB11" si="30">SUM(AZ9:AZ10)</f>
        <v>4</v>
      </c>
      <c r="BA11" s="28">
        <f t="shared" si="30"/>
        <v>4</v>
      </c>
      <c r="BB11" s="32">
        <f t="shared" si="30"/>
        <v>148</v>
      </c>
      <c r="BD11" s="3" t="s">
        <v>180</v>
      </c>
      <c r="BE11" s="32">
        <f>SUM(BE9:BE10)</f>
        <v>138</v>
      </c>
      <c r="BF11" s="32">
        <f t="shared" ref="BF11:BH11" si="31">SUM(BF9:BF10)</f>
        <v>7</v>
      </c>
      <c r="BG11" s="28">
        <f t="shared" si="31"/>
        <v>3</v>
      </c>
      <c r="BH11" s="32">
        <f t="shared" si="31"/>
        <v>148</v>
      </c>
      <c r="BJ11" s="3" t="s">
        <v>180</v>
      </c>
      <c r="BK11" s="32">
        <f>SUM(BK9:BK10)</f>
        <v>147</v>
      </c>
      <c r="BL11" s="32">
        <f t="shared" ref="BL11:BN11" si="32">SUM(BL9:BL10)</f>
        <v>0</v>
      </c>
      <c r="BM11" s="28">
        <f t="shared" si="32"/>
        <v>1</v>
      </c>
      <c r="BN11" s="32">
        <f t="shared" si="32"/>
        <v>148</v>
      </c>
      <c r="BP11" s="3" t="s">
        <v>180</v>
      </c>
      <c r="BQ11" s="32">
        <f>SUM(BQ9:BQ10)</f>
        <v>144</v>
      </c>
      <c r="BR11" s="32">
        <f t="shared" ref="BR11:BT11" si="33">SUM(BR9:BR10)</f>
        <v>3</v>
      </c>
      <c r="BS11" s="28">
        <f t="shared" si="33"/>
        <v>1</v>
      </c>
      <c r="BT11" s="32">
        <f t="shared" si="33"/>
        <v>148</v>
      </c>
      <c r="BV11" s="3" t="s">
        <v>180</v>
      </c>
      <c r="BW11" s="32">
        <f>SUM(BW9:BW10)</f>
        <v>142</v>
      </c>
      <c r="BX11" s="32">
        <f t="shared" ref="BX11:BZ11" si="34">SUM(BX9:BX10)</f>
        <v>0</v>
      </c>
      <c r="BY11" s="28">
        <f t="shared" si="34"/>
        <v>6</v>
      </c>
      <c r="BZ11" s="32">
        <f t="shared" si="34"/>
        <v>148</v>
      </c>
      <c r="CB11" s="3" t="s">
        <v>180</v>
      </c>
      <c r="CC11" s="32">
        <f>SUM(CC9:CC10)</f>
        <v>145</v>
      </c>
      <c r="CD11" s="32">
        <f t="shared" ref="CD11:CF11" si="35">SUM(CD9:CD10)</f>
        <v>3</v>
      </c>
      <c r="CE11" s="28">
        <f t="shared" si="35"/>
        <v>0</v>
      </c>
      <c r="CF11" s="32">
        <f t="shared" si="35"/>
        <v>148</v>
      </c>
      <c r="CH11" s="3" t="s">
        <v>180</v>
      </c>
      <c r="CI11" s="32">
        <f>SUM(CI9:CI10)</f>
        <v>134</v>
      </c>
      <c r="CJ11" s="32">
        <f t="shared" ref="CJ11:CL11" si="36">SUM(CJ9:CJ10)</f>
        <v>2</v>
      </c>
      <c r="CK11" s="28">
        <f t="shared" si="36"/>
        <v>5</v>
      </c>
      <c r="CL11" s="32">
        <f t="shared" si="36"/>
        <v>141</v>
      </c>
      <c r="CN11" s="3" t="s">
        <v>180</v>
      </c>
      <c r="CO11" s="32">
        <f>SUM(CO9:CO10)</f>
        <v>136</v>
      </c>
      <c r="CP11" s="32">
        <f t="shared" ref="CP11:CR11" si="37">SUM(CP9:CP10)</f>
        <v>3</v>
      </c>
      <c r="CQ11" s="28">
        <f t="shared" si="37"/>
        <v>5</v>
      </c>
      <c r="CR11" s="32">
        <f t="shared" si="37"/>
        <v>144</v>
      </c>
    </row>
    <row r="12" spans="2:96" x14ac:dyDescent="0.25">
      <c r="K12" s="7"/>
      <c r="Q12" s="7"/>
      <c r="W12" s="7"/>
      <c r="AC12" s="7"/>
      <c r="AI12" s="7"/>
      <c r="AO12" s="7"/>
      <c r="AU12" s="7"/>
      <c r="BA12" s="7"/>
      <c r="BG12" s="7"/>
      <c r="BM12" s="7"/>
      <c r="BS12" s="7"/>
      <c r="BY12" s="7"/>
      <c r="CE12" s="7"/>
      <c r="CK12" s="7"/>
      <c r="CQ12" s="7"/>
    </row>
    <row r="13" spans="2:96" x14ac:dyDescent="0.25">
      <c r="B13" s="3" t="s">
        <v>181</v>
      </c>
      <c r="H13" s="3" t="s">
        <v>181</v>
      </c>
      <c r="K13" s="7"/>
      <c r="N13" s="3" t="s">
        <v>181</v>
      </c>
      <c r="Q13" s="7"/>
      <c r="T13" s="3" t="s">
        <v>181</v>
      </c>
      <c r="W13" s="7"/>
      <c r="Z13" s="3" t="s">
        <v>181</v>
      </c>
      <c r="AC13" s="7"/>
      <c r="AF13" s="3" t="s">
        <v>181</v>
      </c>
      <c r="AI13" s="7"/>
      <c r="AL13" s="3" t="s">
        <v>181</v>
      </c>
      <c r="AO13" s="7"/>
      <c r="AR13" s="3" t="s">
        <v>181</v>
      </c>
      <c r="AU13" s="7"/>
      <c r="AX13" s="3" t="s">
        <v>181</v>
      </c>
      <c r="BA13" s="7"/>
      <c r="BD13" s="3" t="s">
        <v>181</v>
      </c>
      <c r="BG13" s="7"/>
      <c r="BJ13" s="3" t="s">
        <v>181</v>
      </c>
      <c r="BM13" s="7"/>
      <c r="BP13" s="3" t="s">
        <v>181</v>
      </c>
      <c r="BS13" s="7"/>
      <c r="BV13" s="3" t="s">
        <v>181</v>
      </c>
      <c r="BY13" s="7"/>
      <c r="CB13" s="3" t="s">
        <v>181</v>
      </c>
      <c r="CE13" s="7"/>
      <c r="CH13" s="3" t="s">
        <v>181</v>
      </c>
      <c r="CK13" s="7"/>
      <c r="CN13" s="3" t="s">
        <v>181</v>
      </c>
      <c r="CQ13" s="7"/>
    </row>
    <row r="14" spans="2:96" x14ac:dyDescent="0.25">
      <c r="C14" s="52" t="s">
        <v>190</v>
      </c>
      <c r="D14" s="52"/>
      <c r="E14" s="40"/>
      <c r="F14" s="29"/>
      <c r="I14" s="52" t="s">
        <v>190</v>
      </c>
      <c r="J14" s="52"/>
      <c r="K14" s="40"/>
      <c r="L14" s="38"/>
      <c r="O14" s="52" t="s">
        <v>197</v>
      </c>
      <c r="P14" s="52"/>
      <c r="Q14" s="40"/>
      <c r="R14" s="38"/>
      <c r="U14" s="52" t="s">
        <v>198</v>
      </c>
      <c r="V14" s="52"/>
      <c r="W14" s="40"/>
      <c r="X14" s="38"/>
      <c r="AA14" s="52" t="s">
        <v>199</v>
      </c>
      <c r="AB14" s="52"/>
      <c r="AC14" s="40"/>
      <c r="AD14" s="39"/>
      <c r="AG14" s="52" t="s">
        <v>200</v>
      </c>
      <c r="AH14" s="52"/>
      <c r="AI14" s="40"/>
      <c r="AJ14" s="39"/>
      <c r="AM14" s="52" t="s">
        <v>201</v>
      </c>
      <c r="AN14" s="52"/>
      <c r="AO14" s="40"/>
      <c r="AP14" s="39"/>
      <c r="AS14" s="52" t="s">
        <v>202</v>
      </c>
      <c r="AT14" s="52"/>
      <c r="AU14" s="40"/>
      <c r="AV14" s="39"/>
      <c r="AY14" s="52" t="s">
        <v>203</v>
      </c>
      <c r="AZ14" s="52"/>
      <c r="BA14" s="40"/>
      <c r="BB14" s="39"/>
      <c r="BE14" s="52" t="s">
        <v>204</v>
      </c>
      <c r="BF14" s="52"/>
      <c r="BG14" s="40"/>
      <c r="BH14" s="39"/>
      <c r="BK14" s="52" t="s">
        <v>205</v>
      </c>
      <c r="BL14" s="52"/>
      <c r="BM14" s="40"/>
      <c r="BN14" s="39"/>
      <c r="BQ14" s="52" t="s">
        <v>206</v>
      </c>
      <c r="BR14" s="52"/>
      <c r="BS14" s="40"/>
      <c r="BT14" s="39"/>
      <c r="BW14" s="52" t="s">
        <v>207</v>
      </c>
      <c r="BX14" s="52"/>
      <c r="BY14" s="40"/>
      <c r="BZ14" s="39"/>
      <c r="CC14" s="52" t="s">
        <v>208</v>
      </c>
      <c r="CD14" s="52"/>
      <c r="CE14" s="40"/>
      <c r="CF14" s="39"/>
      <c r="CI14" s="52" t="s">
        <v>209</v>
      </c>
      <c r="CJ14" s="52"/>
      <c r="CK14" s="40"/>
      <c r="CL14" s="39"/>
      <c r="CO14" s="52" t="s">
        <v>210</v>
      </c>
      <c r="CP14" s="52"/>
      <c r="CQ14" s="40"/>
      <c r="CR14" s="39"/>
    </row>
    <row r="15" spans="2:96" x14ac:dyDescent="0.25">
      <c r="C15" s="30" t="s">
        <v>191</v>
      </c>
      <c r="D15" s="30" t="s">
        <v>192</v>
      </c>
      <c r="E15" s="41" t="s">
        <v>193</v>
      </c>
      <c r="F15" s="31" t="s">
        <v>180</v>
      </c>
      <c r="I15" s="30" t="s">
        <v>191</v>
      </c>
      <c r="J15" s="30" t="s">
        <v>192</v>
      </c>
      <c r="K15" s="41" t="s">
        <v>193</v>
      </c>
      <c r="L15" s="31" t="s">
        <v>180</v>
      </c>
      <c r="O15" s="30" t="s">
        <v>191</v>
      </c>
      <c r="P15" s="30" t="s">
        <v>192</v>
      </c>
      <c r="Q15" s="41" t="s">
        <v>193</v>
      </c>
      <c r="R15" s="31" t="s">
        <v>180</v>
      </c>
      <c r="U15" s="30" t="s">
        <v>191</v>
      </c>
      <c r="V15" s="30" t="s">
        <v>192</v>
      </c>
      <c r="W15" s="41" t="s">
        <v>193</v>
      </c>
      <c r="X15" s="31" t="s">
        <v>180</v>
      </c>
      <c r="AA15" s="30" t="s">
        <v>191</v>
      </c>
      <c r="AB15" s="30" t="s">
        <v>192</v>
      </c>
      <c r="AC15" s="41" t="s">
        <v>193</v>
      </c>
      <c r="AD15" s="31" t="s">
        <v>180</v>
      </c>
      <c r="AG15" s="30" t="s">
        <v>191</v>
      </c>
      <c r="AH15" s="30" t="s">
        <v>192</v>
      </c>
      <c r="AI15" s="41" t="s">
        <v>193</v>
      </c>
      <c r="AJ15" s="31" t="s">
        <v>180</v>
      </c>
      <c r="AM15" s="30" t="s">
        <v>191</v>
      </c>
      <c r="AN15" s="30" t="s">
        <v>192</v>
      </c>
      <c r="AO15" s="41" t="s">
        <v>193</v>
      </c>
      <c r="AP15" s="31" t="s">
        <v>180</v>
      </c>
      <c r="AS15" s="30" t="s">
        <v>191</v>
      </c>
      <c r="AT15" s="30" t="s">
        <v>192</v>
      </c>
      <c r="AU15" s="41" t="s">
        <v>193</v>
      </c>
      <c r="AV15" s="31" t="s">
        <v>180</v>
      </c>
      <c r="AY15" s="30" t="s">
        <v>191</v>
      </c>
      <c r="AZ15" s="30" t="s">
        <v>192</v>
      </c>
      <c r="BA15" s="41" t="s">
        <v>193</v>
      </c>
      <c r="BB15" s="31" t="s">
        <v>180</v>
      </c>
      <c r="BE15" s="30" t="s">
        <v>191</v>
      </c>
      <c r="BF15" s="30" t="s">
        <v>192</v>
      </c>
      <c r="BG15" s="41" t="s">
        <v>193</v>
      </c>
      <c r="BH15" s="31" t="s">
        <v>180</v>
      </c>
      <c r="BK15" s="30" t="s">
        <v>191</v>
      </c>
      <c r="BL15" s="30" t="s">
        <v>192</v>
      </c>
      <c r="BM15" s="41" t="s">
        <v>193</v>
      </c>
      <c r="BN15" s="31" t="s">
        <v>180</v>
      </c>
      <c r="BQ15" s="30" t="s">
        <v>191</v>
      </c>
      <c r="BR15" s="30" t="s">
        <v>192</v>
      </c>
      <c r="BS15" s="41" t="s">
        <v>193</v>
      </c>
      <c r="BT15" s="31" t="s">
        <v>180</v>
      </c>
      <c r="BW15" s="30" t="s">
        <v>191</v>
      </c>
      <c r="BX15" s="30" t="s">
        <v>192</v>
      </c>
      <c r="BY15" s="41" t="s">
        <v>193</v>
      </c>
      <c r="BZ15" s="31" t="s">
        <v>180</v>
      </c>
      <c r="CC15" s="30" t="s">
        <v>191</v>
      </c>
      <c r="CD15" s="30" t="s">
        <v>192</v>
      </c>
      <c r="CE15" s="41" t="s">
        <v>193</v>
      </c>
      <c r="CF15" s="31" t="s">
        <v>180</v>
      </c>
      <c r="CI15" s="30" t="s">
        <v>191</v>
      </c>
      <c r="CJ15" s="30" t="s">
        <v>192</v>
      </c>
      <c r="CK15" s="41" t="s">
        <v>193</v>
      </c>
      <c r="CL15" s="31" t="s">
        <v>180</v>
      </c>
      <c r="CO15" s="30" t="s">
        <v>191</v>
      </c>
      <c r="CP15" s="30" t="s">
        <v>192</v>
      </c>
      <c r="CQ15" s="41" t="s">
        <v>193</v>
      </c>
      <c r="CR15" s="31" t="s">
        <v>180</v>
      </c>
    </row>
    <row r="16" spans="2:96" x14ac:dyDescent="0.25">
      <c r="B16" s="4" t="s">
        <v>194</v>
      </c>
      <c r="C16" s="33">
        <f>C9/$F9</f>
        <v>0.9838709677419355</v>
      </c>
      <c r="D16" s="33">
        <f t="shared" ref="D16:E16" si="38">D9/$F9</f>
        <v>0</v>
      </c>
      <c r="E16" s="33">
        <f t="shared" si="38"/>
        <v>1.6129032258064516E-2</v>
      </c>
      <c r="F16" s="33">
        <f t="shared" ref="F16" si="39">F9/$F9</f>
        <v>1</v>
      </c>
      <c r="H16" s="4" t="s">
        <v>194</v>
      </c>
      <c r="I16" s="33">
        <f t="shared" ref="I16:K18" si="40">I9/$L9</f>
        <v>0.9838709677419355</v>
      </c>
      <c r="J16" s="33">
        <f t="shared" si="40"/>
        <v>0</v>
      </c>
      <c r="K16" s="33">
        <f t="shared" si="40"/>
        <v>1.6129032258064516E-2</v>
      </c>
      <c r="L16" s="33">
        <f t="shared" ref="L16:L18" si="41">L9/$F9</f>
        <v>1</v>
      </c>
      <c r="N16" s="4" t="s">
        <v>194</v>
      </c>
      <c r="O16" s="33">
        <f>O9/$R9</f>
        <v>0.967741935483871</v>
      </c>
      <c r="P16" s="33">
        <f t="shared" ref="P16:R16" si="42">P9/$R9</f>
        <v>0</v>
      </c>
      <c r="Q16" s="33">
        <f t="shared" si="42"/>
        <v>3.2258064516129031E-2</v>
      </c>
      <c r="R16" s="33">
        <f t="shared" si="42"/>
        <v>1</v>
      </c>
      <c r="T16" s="4" t="s">
        <v>194</v>
      </c>
      <c r="U16" s="33">
        <f>U9/$X9</f>
        <v>0.89473684210526316</v>
      </c>
      <c r="V16" s="33">
        <f t="shared" ref="V16:X16" si="43">V9/$X9</f>
        <v>3.5087719298245612E-2</v>
      </c>
      <c r="W16" s="33">
        <f t="shared" si="43"/>
        <v>7.0175438596491224E-2</v>
      </c>
      <c r="X16" s="33">
        <f t="shared" si="43"/>
        <v>1</v>
      </c>
      <c r="Z16" s="4" t="s">
        <v>194</v>
      </c>
      <c r="AA16" s="33">
        <f>AA9/$AD9</f>
        <v>0.967741935483871</v>
      </c>
      <c r="AB16" s="33">
        <f t="shared" ref="AB16:AD16" si="44">AB9/$AD9</f>
        <v>0</v>
      </c>
      <c r="AC16" s="33">
        <f t="shared" si="44"/>
        <v>3.2258064516129031E-2</v>
      </c>
      <c r="AD16" s="33">
        <f t="shared" si="44"/>
        <v>1</v>
      </c>
      <c r="AF16" s="4" t="s">
        <v>194</v>
      </c>
      <c r="AG16" s="33">
        <f>AG9/$AJ9</f>
        <v>0.90322580645161288</v>
      </c>
      <c r="AH16" s="33">
        <f t="shared" ref="AH16:AJ16" si="45">AH9/$AJ9</f>
        <v>0</v>
      </c>
      <c r="AI16" s="33">
        <f t="shared" si="45"/>
        <v>9.6774193548387094E-2</v>
      </c>
      <c r="AJ16" s="33">
        <f t="shared" si="45"/>
        <v>1</v>
      </c>
      <c r="AL16" s="4" t="s">
        <v>194</v>
      </c>
      <c r="AM16" s="33">
        <f>AM9/$AP9</f>
        <v>0.93548387096774188</v>
      </c>
      <c r="AN16" s="33">
        <f t="shared" ref="AN16:AP16" si="46">AN9/$AP9</f>
        <v>1.6129032258064516E-2</v>
      </c>
      <c r="AO16" s="33">
        <f t="shared" si="46"/>
        <v>4.8387096774193547E-2</v>
      </c>
      <c r="AP16" s="33">
        <f t="shared" si="46"/>
        <v>1</v>
      </c>
      <c r="AR16" s="4" t="s">
        <v>194</v>
      </c>
      <c r="AS16" s="33">
        <f>AS9/$AV9</f>
        <v>0.98360655737704916</v>
      </c>
      <c r="AT16" s="33">
        <f t="shared" ref="AT16:AV16" si="47">AT9/$AV9</f>
        <v>0</v>
      </c>
      <c r="AU16" s="33">
        <f t="shared" si="47"/>
        <v>1.6393442622950821E-2</v>
      </c>
      <c r="AV16" s="33">
        <f t="shared" si="47"/>
        <v>1</v>
      </c>
      <c r="AX16" s="4" t="s">
        <v>194</v>
      </c>
      <c r="AY16" s="33">
        <f>AY9/$BB9</f>
        <v>0.91935483870967738</v>
      </c>
      <c r="AZ16" s="33">
        <f t="shared" ref="AZ16:BB16" si="48">AZ9/$BB9</f>
        <v>4.8387096774193547E-2</v>
      </c>
      <c r="BA16" s="33">
        <f t="shared" si="48"/>
        <v>3.2258064516129031E-2</v>
      </c>
      <c r="BB16" s="33">
        <f t="shared" si="48"/>
        <v>1</v>
      </c>
      <c r="BD16" s="4" t="s">
        <v>194</v>
      </c>
      <c r="BE16" s="33">
        <f>BE9/$BH9</f>
        <v>0.95161290322580649</v>
      </c>
      <c r="BF16" s="33">
        <f t="shared" ref="BF16:BH16" si="49">BF9/$BH9</f>
        <v>1.6129032258064516E-2</v>
      </c>
      <c r="BG16" s="33">
        <f t="shared" si="49"/>
        <v>3.2258064516129031E-2</v>
      </c>
      <c r="BH16" s="33">
        <f t="shared" si="49"/>
        <v>1</v>
      </c>
      <c r="BJ16" s="4" t="s">
        <v>194</v>
      </c>
      <c r="BK16" s="33">
        <f>BK9/$BN9</f>
        <v>0.9838709677419355</v>
      </c>
      <c r="BL16" s="33">
        <f t="shared" ref="BL16:BN16" si="50">BL9/$BN9</f>
        <v>0</v>
      </c>
      <c r="BM16" s="33">
        <f t="shared" si="50"/>
        <v>1.6129032258064516E-2</v>
      </c>
      <c r="BN16" s="33">
        <f t="shared" si="50"/>
        <v>1</v>
      </c>
      <c r="BP16" s="4" t="s">
        <v>194</v>
      </c>
      <c r="BQ16" s="33">
        <f>BQ9/$BT9</f>
        <v>1</v>
      </c>
      <c r="BR16" s="33">
        <f t="shared" ref="BR16:BT16" si="51">BR9/$BT9</f>
        <v>0</v>
      </c>
      <c r="BS16" s="33">
        <f t="shared" si="51"/>
        <v>0</v>
      </c>
      <c r="BT16" s="33">
        <f t="shared" si="51"/>
        <v>1</v>
      </c>
      <c r="BV16" s="4" t="s">
        <v>194</v>
      </c>
      <c r="BW16" s="33">
        <f>BW9/$BZ9</f>
        <v>0.95161290322580649</v>
      </c>
      <c r="BX16" s="33">
        <f t="shared" ref="BX16:BZ16" si="52">BX9/$BZ9</f>
        <v>0</v>
      </c>
      <c r="BY16" s="33">
        <f t="shared" si="52"/>
        <v>4.8387096774193547E-2</v>
      </c>
      <c r="BZ16" s="33">
        <f t="shared" si="52"/>
        <v>1</v>
      </c>
      <c r="CB16" s="4" t="s">
        <v>194</v>
      </c>
      <c r="CC16" s="33">
        <f>CC9/$CF9</f>
        <v>1</v>
      </c>
      <c r="CD16" s="33">
        <f t="shared" ref="CD16:CF16" si="53">CD9/$CF9</f>
        <v>0</v>
      </c>
      <c r="CE16" s="33">
        <f t="shared" si="53"/>
        <v>0</v>
      </c>
      <c r="CF16" s="33">
        <f t="shared" si="53"/>
        <v>1</v>
      </c>
      <c r="CH16" s="4" t="s">
        <v>194</v>
      </c>
      <c r="CI16" s="33">
        <f>CI9/$CL9</f>
        <v>0.98275862068965514</v>
      </c>
      <c r="CJ16" s="33">
        <f t="shared" ref="CJ16:CL16" si="54">CJ9/$CL9</f>
        <v>0</v>
      </c>
      <c r="CK16" s="33">
        <f t="shared" si="54"/>
        <v>1.7241379310344827E-2</v>
      </c>
      <c r="CL16" s="33">
        <f t="shared" si="54"/>
        <v>1</v>
      </c>
      <c r="CN16" s="4" t="s">
        <v>194</v>
      </c>
      <c r="CO16" s="33">
        <f>CO9/$CR9</f>
        <v>0.98333333333333328</v>
      </c>
      <c r="CP16" s="33">
        <f t="shared" ref="CP16:CR16" si="55">CP9/$CR9</f>
        <v>1.6666666666666666E-2</v>
      </c>
      <c r="CQ16" s="33">
        <f t="shared" si="55"/>
        <v>0</v>
      </c>
      <c r="CR16" s="33">
        <f t="shared" si="55"/>
        <v>1</v>
      </c>
    </row>
    <row r="17" spans="2:96" x14ac:dyDescent="0.25">
      <c r="B17" s="4" t="s">
        <v>195</v>
      </c>
      <c r="C17" s="33">
        <f t="shared" ref="C17:E18" si="56">C10/$F10</f>
        <v>1</v>
      </c>
      <c r="D17" s="33">
        <f t="shared" si="56"/>
        <v>0</v>
      </c>
      <c r="E17" s="33">
        <f t="shared" si="56"/>
        <v>0</v>
      </c>
      <c r="F17" s="33">
        <f t="shared" ref="F17" si="57">F10/$F10</f>
        <v>1</v>
      </c>
      <c r="H17" s="4" t="s">
        <v>195</v>
      </c>
      <c r="I17" s="33">
        <f t="shared" si="40"/>
        <v>0.94186046511627908</v>
      </c>
      <c r="J17" s="33">
        <f t="shared" si="40"/>
        <v>0</v>
      </c>
      <c r="K17" s="33">
        <f t="shared" si="40"/>
        <v>5.8139534883720929E-2</v>
      </c>
      <c r="L17" s="33">
        <f t="shared" si="41"/>
        <v>1</v>
      </c>
      <c r="N17" s="4" t="s">
        <v>195</v>
      </c>
      <c r="O17" s="33">
        <f t="shared" ref="O17:R18" si="58">O10/$R10</f>
        <v>0.95348837209302328</v>
      </c>
      <c r="P17" s="33">
        <f t="shared" si="58"/>
        <v>0</v>
      </c>
      <c r="Q17" s="33">
        <f t="shared" si="58"/>
        <v>4.6511627906976744E-2</v>
      </c>
      <c r="R17" s="33">
        <f t="shared" si="58"/>
        <v>1</v>
      </c>
      <c r="T17" s="4" t="s">
        <v>195</v>
      </c>
      <c r="U17" s="33">
        <f t="shared" ref="U17:X18" si="59">U10/$X10</f>
        <v>0.85185185185185186</v>
      </c>
      <c r="V17" s="33">
        <f t="shared" si="59"/>
        <v>4.9382716049382713E-2</v>
      </c>
      <c r="W17" s="33">
        <f t="shared" si="59"/>
        <v>9.8765432098765427E-2</v>
      </c>
      <c r="X17" s="33">
        <f t="shared" si="59"/>
        <v>1</v>
      </c>
      <c r="Z17" s="4" t="s">
        <v>195</v>
      </c>
      <c r="AA17" s="33">
        <f t="shared" ref="AA17:AD18" si="60">AA10/$AD10</f>
        <v>0.91860465116279066</v>
      </c>
      <c r="AB17" s="33">
        <f t="shared" si="60"/>
        <v>4.6511627906976744E-2</v>
      </c>
      <c r="AC17" s="33">
        <f t="shared" si="60"/>
        <v>3.4883720930232558E-2</v>
      </c>
      <c r="AD17" s="33">
        <f t="shared" si="60"/>
        <v>1</v>
      </c>
      <c r="AF17" s="4" t="s">
        <v>195</v>
      </c>
      <c r="AG17" s="33">
        <f t="shared" ref="AG17:AJ18" si="61">AG10/$AJ10</f>
        <v>0.97674418604651159</v>
      </c>
      <c r="AH17" s="33">
        <f t="shared" si="61"/>
        <v>1.1627906976744186E-2</v>
      </c>
      <c r="AI17" s="33">
        <f t="shared" si="61"/>
        <v>1.1627906976744186E-2</v>
      </c>
      <c r="AJ17" s="33">
        <f t="shared" si="61"/>
        <v>1</v>
      </c>
      <c r="AL17" s="4" t="s">
        <v>195</v>
      </c>
      <c r="AM17" s="33">
        <f t="shared" ref="AM17:AP18" si="62">AM10/$AP10</f>
        <v>0.94186046511627908</v>
      </c>
      <c r="AN17" s="33">
        <f t="shared" si="62"/>
        <v>3.4883720930232558E-2</v>
      </c>
      <c r="AO17" s="33">
        <f t="shared" si="62"/>
        <v>2.3255813953488372E-2</v>
      </c>
      <c r="AP17" s="33">
        <f t="shared" si="62"/>
        <v>1</v>
      </c>
      <c r="AR17" s="4" t="s">
        <v>195</v>
      </c>
      <c r="AS17" s="33">
        <f t="shared" ref="AS17:AV18" si="63">AS10/$AV10</f>
        <v>0.97674418604651159</v>
      </c>
      <c r="AT17" s="33">
        <f t="shared" si="63"/>
        <v>2.3255813953488372E-2</v>
      </c>
      <c r="AU17" s="33">
        <f t="shared" si="63"/>
        <v>0</v>
      </c>
      <c r="AV17" s="33">
        <f t="shared" si="63"/>
        <v>1</v>
      </c>
      <c r="AX17" s="4" t="s">
        <v>195</v>
      </c>
      <c r="AY17" s="33">
        <f t="shared" ref="AY17:BB18" si="64">AY10/$BB10</f>
        <v>0.96511627906976749</v>
      </c>
      <c r="AZ17" s="33">
        <f t="shared" si="64"/>
        <v>1.1627906976744186E-2</v>
      </c>
      <c r="BA17" s="33">
        <f t="shared" si="64"/>
        <v>2.3255813953488372E-2</v>
      </c>
      <c r="BB17" s="33">
        <f t="shared" si="64"/>
        <v>1</v>
      </c>
      <c r="BD17" s="4" t="s">
        <v>195</v>
      </c>
      <c r="BE17" s="33">
        <f t="shared" ref="BE17:BH18" si="65">BE10/$BH10</f>
        <v>0.91860465116279066</v>
      </c>
      <c r="BF17" s="33">
        <f t="shared" si="65"/>
        <v>6.9767441860465115E-2</v>
      </c>
      <c r="BG17" s="33">
        <f t="shared" si="65"/>
        <v>1.1627906976744186E-2</v>
      </c>
      <c r="BH17" s="33">
        <f t="shared" si="65"/>
        <v>1</v>
      </c>
      <c r="BJ17" s="4" t="s">
        <v>195</v>
      </c>
      <c r="BK17" s="33">
        <f t="shared" ref="BK17:BN18" si="66">BK10/$BN10</f>
        <v>1</v>
      </c>
      <c r="BL17" s="33">
        <f t="shared" si="66"/>
        <v>0</v>
      </c>
      <c r="BM17" s="33">
        <f t="shared" si="66"/>
        <v>0</v>
      </c>
      <c r="BN17" s="33">
        <f t="shared" si="66"/>
        <v>1</v>
      </c>
      <c r="BP17" s="4" t="s">
        <v>195</v>
      </c>
      <c r="BQ17" s="33">
        <f t="shared" ref="BQ17:BT18" si="67">BQ10/$BT10</f>
        <v>0.95348837209302328</v>
      </c>
      <c r="BR17" s="33">
        <f t="shared" si="67"/>
        <v>3.4883720930232558E-2</v>
      </c>
      <c r="BS17" s="33">
        <f t="shared" si="67"/>
        <v>1.1627906976744186E-2</v>
      </c>
      <c r="BT17" s="33">
        <f t="shared" si="67"/>
        <v>1</v>
      </c>
      <c r="BV17" s="4" t="s">
        <v>195</v>
      </c>
      <c r="BW17" s="33">
        <f t="shared" ref="BW17:BZ18" si="68">BW10/$BZ10</f>
        <v>0.96511627906976749</v>
      </c>
      <c r="BX17" s="33">
        <f t="shared" si="68"/>
        <v>0</v>
      </c>
      <c r="BY17" s="33">
        <f t="shared" si="68"/>
        <v>3.4883720930232558E-2</v>
      </c>
      <c r="BZ17" s="33">
        <f t="shared" si="68"/>
        <v>1</v>
      </c>
      <c r="CB17" s="4" t="s">
        <v>195</v>
      </c>
      <c r="CC17" s="33">
        <f t="shared" ref="CC17:CF18" si="69">CC10/$CF10</f>
        <v>0.96511627906976749</v>
      </c>
      <c r="CD17" s="33">
        <f t="shared" si="69"/>
        <v>3.4883720930232558E-2</v>
      </c>
      <c r="CE17" s="33">
        <f t="shared" si="69"/>
        <v>0</v>
      </c>
      <c r="CF17" s="33">
        <f t="shared" si="69"/>
        <v>1</v>
      </c>
      <c r="CH17" s="4" t="s">
        <v>195</v>
      </c>
      <c r="CI17" s="33">
        <f t="shared" ref="CI17:CL18" si="70">CI10/$CL10</f>
        <v>0.92771084337349397</v>
      </c>
      <c r="CJ17" s="33">
        <f t="shared" si="70"/>
        <v>2.4096385542168676E-2</v>
      </c>
      <c r="CK17" s="33">
        <f t="shared" si="70"/>
        <v>4.8192771084337352E-2</v>
      </c>
      <c r="CL17" s="33">
        <f t="shared" si="70"/>
        <v>1</v>
      </c>
      <c r="CN17" s="4" t="s">
        <v>195</v>
      </c>
      <c r="CO17" s="33">
        <f t="shared" ref="CO17:CR18" si="71">CO10/$CR10</f>
        <v>0.91666666666666663</v>
      </c>
      <c r="CP17" s="33">
        <f t="shared" si="71"/>
        <v>2.3809523809523808E-2</v>
      </c>
      <c r="CQ17" s="33">
        <f t="shared" si="71"/>
        <v>5.9523809523809521E-2</v>
      </c>
      <c r="CR17" s="33">
        <f t="shared" si="71"/>
        <v>1</v>
      </c>
    </row>
    <row r="18" spans="2:96" x14ac:dyDescent="0.25">
      <c r="B18" s="3" t="s">
        <v>180</v>
      </c>
      <c r="C18" s="33">
        <f t="shared" si="56"/>
        <v>0.9932432432432432</v>
      </c>
      <c r="D18" s="33">
        <f t="shared" si="56"/>
        <v>0</v>
      </c>
      <c r="E18" s="33">
        <f t="shared" si="56"/>
        <v>6.7567567567567571E-3</v>
      </c>
      <c r="F18" s="33">
        <f t="shared" ref="F18" si="72">F11/$F11</f>
        <v>1</v>
      </c>
      <c r="H18" s="3" t="s">
        <v>180</v>
      </c>
      <c r="I18" s="33">
        <f t="shared" si="40"/>
        <v>0.95945945945945943</v>
      </c>
      <c r="J18" s="33">
        <f t="shared" si="40"/>
        <v>0</v>
      </c>
      <c r="K18" s="33">
        <f t="shared" si="40"/>
        <v>4.0540540540540543E-2</v>
      </c>
      <c r="L18" s="33">
        <f t="shared" si="41"/>
        <v>1</v>
      </c>
      <c r="N18" s="3" t="s">
        <v>180</v>
      </c>
      <c r="O18" s="33">
        <f t="shared" si="58"/>
        <v>0.95945945945945943</v>
      </c>
      <c r="P18" s="33">
        <f t="shared" si="58"/>
        <v>0</v>
      </c>
      <c r="Q18" s="33">
        <f t="shared" si="58"/>
        <v>4.0540540540540543E-2</v>
      </c>
      <c r="R18" s="33">
        <f t="shared" si="58"/>
        <v>1</v>
      </c>
      <c r="T18" s="3" t="s">
        <v>180</v>
      </c>
      <c r="U18" s="33">
        <f t="shared" si="59"/>
        <v>0.86956521739130432</v>
      </c>
      <c r="V18" s="33">
        <f t="shared" si="59"/>
        <v>4.3478260869565216E-2</v>
      </c>
      <c r="W18" s="33">
        <f t="shared" si="59"/>
        <v>8.6956521739130432E-2</v>
      </c>
      <c r="X18" s="33">
        <f t="shared" si="59"/>
        <v>1</v>
      </c>
      <c r="Z18" s="3" t="s">
        <v>180</v>
      </c>
      <c r="AA18" s="33">
        <f t="shared" si="60"/>
        <v>0.93918918918918914</v>
      </c>
      <c r="AB18" s="33">
        <f t="shared" si="60"/>
        <v>2.7027027027027029E-2</v>
      </c>
      <c r="AC18" s="33">
        <f t="shared" si="60"/>
        <v>3.3783783783783786E-2</v>
      </c>
      <c r="AD18" s="33">
        <f t="shared" si="60"/>
        <v>1</v>
      </c>
      <c r="AF18" s="3" t="s">
        <v>180</v>
      </c>
      <c r="AG18" s="33">
        <f t="shared" si="61"/>
        <v>0.94594594594594594</v>
      </c>
      <c r="AH18" s="33">
        <f t="shared" si="61"/>
        <v>6.7567567567567571E-3</v>
      </c>
      <c r="AI18" s="33">
        <f t="shared" si="61"/>
        <v>4.72972972972973E-2</v>
      </c>
      <c r="AJ18" s="33">
        <f t="shared" si="61"/>
        <v>1</v>
      </c>
      <c r="AL18" s="3" t="s">
        <v>180</v>
      </c>
      <c r="AM18" s="33">
        <f t="shared" si="62"/>
        <v>0.93918918918918914</v>
      </c>
      <c r="AN18" s="33">
        <f t="shared" si="62"/>
        <v>2.7027027027027029E-2</v>
      </c>
      <c r="AO18" s="33">
        <f t="shared" si="62"/>
        <v>3.3783783783783786E-2</v>
      </c>
      <c r="AP18" s="33">
        <f t="shared" si="62"/>
        <v>1</v>
      </c>
      <c r="AR18" s="3" t="s">
        <v>180</v>
      </c>
      <c r="AS18" s="33">
        <f t="shared" si="63"/>
        <v>0.97959183673469385</v>
      </c>
      <c r="AT18" s="33">
        <f t="shared" si="63"/>
        <v>1.3605442176870748E-2</v>
      </c>
      <c r="AU18" s="33">
        <f t="shared" si="63"/>
        <v>6.8027210884353739E-3</v>
      </c>
      <c r="AV18" s="33">
        <f t="shared" si="63"/>
        <v>1</v>
      </c>
      <c r="AX18" s="3" t="s">
        <v>180</v>
      </c>
      <c r="AY18" s="33">
        <f t="shared" si="64"/>
        <v>0.94594594594594594</v>
      </c>
      <c r="AZ18" s="33">
        <f t="shared" si="64"/>
        <v>2.7027027027027029E-2</v>
      </c>
      <c r="BA18" s="33">
        <f t="shared" si="64"/>
        <v>2.7027027027027029E-2</v>
      </c>
      <c r="BB18" s="33">
        <f t="shared" si="64"/>
        <v>1</v>
      </c>
      <c r="BD18" s="3" t="s">
        <v>180</v>
      </c>
      <c r="BE18" s="33">
        <f t="shared" si="65"/>
        <v>0.93243243243243246</v>
      </c>
      <c r="BF18" s="33">
        <f t="shared" si="65"/>
        <v>4.72972972972973E-2</v>
      </c>
      <c r="BG18" s="33">
        <f t="shared" si="65"/>
        <v>2.0270270270270271E-2</v>
      </c>
      <c r="BH18" s="33">
        <f t="shared" si="65"/>
        <v>1</v>
      </c>
      <c r="BJ18" s="3" t="s">
        <v>180</v>
      </c>
      <c r="BK18" s="33">
        <f t="shared" si="66"/>
        <v>0.9932432432432432</v>
      </c>
      <c r="BL18" s="33">
        <f t="shared" si="66"/>
        <v>0</v>
      </c>
      <c r="BM18" s="33">
        <f t="shared" si="66"/>
        <v>6.7567567567567571E-3</v>
      </c>
      <c r="BN18" s="33">
        <f t="shared" si="66"/>
        <v>1</v>
      </c>
      <c r="BP18" s="3" t="s">
        <v>180</v>
      </c>
      <c r="BQ18" s="33">
        <f t="shared" si="67"/>
        <v>0.97297297297297303</v>
      </c>
      <c r="BR18" s="33">
        <f t="shared" si="67"/>
        <v>2.0270270270270271E-2</v>
      </c>
      <c r="BS18" s="33">
        <f t="shared" si="67"/>
        <v>6.7567567567567571E-3</v>
      </c>
      <c r="BT18" s="33">
        <f t="shared" si="67"/>
        <v>1</v>
      </c>
      <c r="BV18" s="3" t="s">
        <v>180</v>
      </c>
      <c r="BW18" s="33">
        <f t="shared" si="68"/>
        <v>0.95945945945945943</v>
      </c>
      <c r="BX18" s="33">
        <f t="shared" si="68"/>
        <v>0</v>
      </c>
      <c r="BY18" s="33">
        <f t="shared" si="68"/>
        <v>4.0540540540540543E-2</v>
      </c>
      <c r="BZ18" s="33">
        <f t="shared" si="68"/>
        <v>1</v>
      </c>
      <c r="CB18" s="3" t="s">
        <v>180</v>
      </c>
      <c r="CC18" s="33">
        <f t="shared" si="69"/>
        <v>0.97972972972972971</v>
      </c>
      <c r="CD18" s="33">
        <f t="shared" si="69"/>
        <v>2.0270270270270271E-2</v>
      </c>
      <c r="CE18" s="33">
        <f t="shared" si="69"/>
        <v>0</v>
      </c>
      <c r="CF18" s="33">
        <f t="shared" si="69"/>
        <v>1</v>
      </c>
      <c r="CH18" s="3" t="s">
        <v>180</v>
      </c>
      <c r="CI18" s="33">
        <f t="shared" si="70"/>
        <v>0.95035460992907805</v>
      </c>
      <c r="CJ18" s="33">
        <f t="shared" si="70"/>
        <v>1.4184397163120567E-2</v>
      </c>
      <c r="CK18" s="33">
        <f t="shared" si="70"/>
        <v>3.5460992907801421E-2</v>
      </c>
      <c r="CL18" s="33">
        <f t="shared" si="70"/>
        <v>1</v>
      </c>
      <c r="CN18" s="3" t="s">
        <v>180</v>
      </c>
      <c r="CO18" s="33">
        <f t="shared" si="71"/>
        <v>0.94444444444444442</v>
      </c>
      <c r="CP18" s="33">
        <f t="shared" si="71"/>
        <v>2.0833333333333332E-2</v>
      </c>
      <c r="CQ18" s="33">
        <f t="shared" si="71"/>
        <v>3.4722222222222224E-2</v>
      </c>
      <c r="CR18" s="33">
        <f t="shared" si="71"/>
        <v>1</v>
      </c>
    </row>
    <row r="19" spans="2:96" x14ac:dyDescent="0.25">
      <c r="K19" s="7"/>
      <c r="Q19" s="7"/>
      <c r="W19" s="7"/>
      <c r="AC19" s="7"/>
      <c r="AI19" s="7"/>
      <c r="AO19" s="7"/>
      <c r="AU19" s="7"/>
      <c r="BA19" s="7"/>
      <c r="BG19" s="7"/>
      <c r="BM19" s="7"/>
      <c r="BS19" s="7"/>
      <c r="BY19" s="7"/>
      <c r="CE19" s="7"/>
      <c r="CK19" s="7"/>
      <c r="CQ19" s="7"/>
    </row>
    <row r="20" spans="2:96" x14ac:dyDescent="0.25">
      <c r="B20" s="3" t="s">
        <v>182</v>
      </c>
      <c r="H20" s="3" t="s">
        <v>182</v>
      </c>
      <c r="K20" s="7"/>
      <c r="N20" s="3" t="s">
        <v>182</v>
      </c>
      <c r="Q20" s="7"/>
      <c r="T20" s="3" t="s">
        <v>182</v>
      </c>
      <c r="W20" s="7"/>
      <c r="Z20" s="3" t="s">
        <v>182</v>
      </c>
      <c r="AC20" s="7"/>
      <c r="AF20" s="3" t="s">
        <v>182</v>
      </c>
      <c r="AI20" s="7"/>
      <c r="AL20" s="3" t="s">
        <v>182</v>
      </c>
      <c r="AO20" s="7"/>
      <c r="AR20" s="3" t="s">
        <v>182</v>
      </c>
      <c r="AU20" s="7"/>
      <c r="AX20" s="3" t="s">
        <v>182</v>
      </c>
      <c r="BA20" s="7"/>
      <c r="BD20" s="3" t="s">
        <v>182</v>
      </c>
      <c r="BG20" s="7"/>
      <c r="BJ20" s="3" t="s">
        <v>182</v>
      </c>
      <c r="BM20" s="7"/>
      <c r="BP20" s="3" t="s">
        <v>182</v>
      </c>
      <c r="BS20" s="7"/>
      <c r="BV20" s="3" t="s">
        <v>182</v>
      </c>
      <c r="BY20" s="7"/>
      <c r="CB20" s="3" t="s">
        <v>182</v>
      </c>
      <c r="CE20" s="7"/>
      <c r="CH20" s="3" t="s">
        <v>182</v>
      </c>
      <c r="CK20" s="7"/>
      <c r="CN20" s="3" t="s">
        <v>182</v>
      </c>
      <c r="CQ20" s="7"/>
    </row>
    <row r="21" spans="2:96" x14ac:dyDescent="0.25">
      <c r="C21" s="52" t="s">
        <v>190</v>
      </c>
      <c r="D21" s="52"/>
      <c r="E21" s="40"/>
      <c r="F21" s="29"/>
      <c r="I21" s="52" t="s">
        <v>190</v>
      </c>
      <c r="J21" s="52"/>
      <c r="K21" s="40"/>
      <c r="L21" s="38"/>
      <c r="O21" s="52" t="s">
        <v>197</v>
      </c>
      <c r="P21" s="52"/>
      <c r="Q21" s="40"/>
      <c r="R21" s="38"/>
      <c r="U21" s="52" t="s">
        <v>198</v>
      </c>
      <c r="V21" s="52"/>
      <c r="W21" s="40"/>
      <c r="X21" s="38"/>
      <c r="AA21" s="52" t="s">
        <v>199</v>
      </c>
      <c r="AB21" s="52"/>
      <c r="AC21" s="40"/>
      <c r="AD21" s="39"/>
      <c r="AG21" s="52" t="s">
        <v>200</v>
      </c>
      <c r="AH21" s="52"/>
      <c r="AI21" s="40"/>
      <c r="AJ21" s="39"/>
      <c r="AM21" s="52" t="s">
        <v>201</v>
      </c>
      <c r="AN21" s="52"/>
      <c r="AO21" s="40"/>
      <c r="AP21" s="39"/>
      <c r="AS21" s="52" t="s">
        <v>202</v>
      </c>
      <c r="AT21" s="52"/>
      <c r="AU21" s="40"/>
      <c r="AV21" s="39"/>
      <c r="AY21" s="52" t="s">
        <v>203</v>
      </c>
      <c r="AZ21" s="52"/>
      <c r="BA21" s="40"/>
      <c r="BB21" s="39"/>
      <c r="BE21" s="52" t="s">
        <v>204</v>
      </c>
      <c r="BF21" s="52"/>
      <c r="BG21" s="40"/>
      <c r="BH21" s="39"/>
      <c r="BK21" s="52" t="s">
        <v>205</v>
      </c>
      <c r="BL21" s="52"/>
      <c r="BM21" s="40"/>
      <c r="BN21" s="39"/>
      <c r="BQ21" s="52" t="s">
        <v>206</v>
      </c>
      <c r="BR21" s="52"/>
      <c r="BS21" s="40"/>
      <c r="BT21" s="39"/>
      <c r="BW21" s="52" t="s">
        <v>207</v>
      </c>
      <c r="BX21" s="52"/>
      <c r="BY21" s="40"/>
      <c r="BZ21" s="39"/>
      <c r="CC21" s="52" t="s">
        <v>208</v>
      </c>
      <c r="CD21" s="52"/>
      <c r="CE21" s="40"/>
      <c r="CF21" s="39"/>
      <c r="CI21" s="52" t="s">
        <v>209</v>
      </c>
      <c r="CJ21" s="52"/>
      <c r="CK21" s="40"/>
      <c r="CL21" s="39"/>
      <c r="CO21" s="52" t="s">
        <v>210</v>
      </c>
      <c r="CP21" s="52"/>
      <c r="CQ21" s="40"/>
      <c r="CR21" s="39"/>
    </row>
    <row r="22" spans="2:96" x14ac:dyDescent="0.25">
      <c r="C22" s="30" t="s">
        <v>191</v>
      </c>
      <c r="D22" s="30" t="s">
        <v>192</v>
      </c>
      <c r="E22" s="41" t="s">
        <v>193</v>
      </c>
      <c r="F22" s="31" t="s">
        <v>180</v>
      </c>
      <c r="I22" s="30" t="s">
        <v>191</v>
      </c>
      <c r="J22" s="30" t="s">
        <v>192</v>
      </c>
      <c r="K22" s="41" t="s">
        <v>193</v>
      </c>
      <c r="L22" s="31" t="s">
        <v>180</v>
      </c>
      <c r="O22" s="30" t="s">
        <v>191</v>
      </c>
      <c r="P22" s="30" t="s">
        <v>192</v>
      </c>
      <c r="Q22" s="41" t="s">
        <v>193</v>
      </c>
      <c r="R22" s="31" t="s">
        <v>180</v>
      </c>
      <c r="U22" s="30" t="s">
        <v>191</v>
      </c>
      <c r="V22" s="30" t="s">
        <v>192</v>
      </c>
      <c r="W22" s="41" t="s">
        <v>193</v>
      </c>
      <c r="X22" s="31" t="s">
        <v>180</v>
      </c>
      <c r="AA22" s="30" t="s">
        <v>191</v>
      </c>
      <c r="AB22" s="30" t="s">
        <v>192</v>
      </c>
      <c r="AC22" s="41" t="s">
        <v>193</v>
      </c>
      <c r="AD22" s="31" t="s">
        <v>180</v>
      </c>
      <c r="AG22" s="30" t="s">
        <v>191</v>
      </c>
      <c r="AH22" s="30" t="s">
        <v>192</v>
      </c>
      <c r="AI22" s="41" t="s">
        <v>193</v>
      </c>
      <c r="AJ22" s="31" t="s">
        <v>180</v>
      </c>
      <c r="AM22" s="30" t="s">
        <v>191</v>
      </c>
      <c r="AN22" s="30" t="s">
        <v>192</v>
      </c>
      <c r="AO22" s="41" t="s">
        <v>193</v>
      </c>
      <c r="AP22" s="31" t="s">
        <v>180</v>
      </c>
      <c r="AS22" s="30" t="s">
        <v>191</v>
      </c>
      <c r="AT22" s="30" t="s">
        <v>192</v>
      </c>
      <c r="AU22" s="41" t="s">
        <v>193</v>
      </c>
      <c r="AV22" s="31" t="s">
        <v>180</v>
      </c>
      <c r="AY22" s="30" t="s">
        <v>191</v>
      </c>
      <c r="AZ22" s="30" t="s">
        <v>192</v>
      </c>
      <c r="BA22" s="41" t="s">
        <v>193</v>
      </c>
      <c r="BB22" s="31" t="s">
        <v>180</v>
      </c>
      <c r="BE22" s="30" t="s">
        <v>191</v>
      </c>
      <c r="BF22" s="30" t="s">
        <v>192</v>
      </c>
      <c r="BG22" s="41" t="s">
        <v>193</v>
      </c>
      <c r="BH22" s="31" t="s">
        <v>180</v>
      </c>
      <c r="BK22" s="30" t="s">
        <v>191</v>
      </c>
      <c r="BL22" s="30" t="s">
        <v>192</v>
      </c>
      <c r="BM22" s="41" t="s">
        <v>193</v>
      </c>
      <c r="BN22" s="31" t="s">
        <v>180</v>
      </c>
      <c r="BQ22" s="30" t="s">
        <v>191</v>
      </c>
      <c r="BR22" s="30" t="s">
        <v>192</v>
      </c>
      <c r="BS22" s="41" t="s">
        <v>193</v>
      </c>
      <c r="BT22" s="31" t="s">
        <v>180</v>
      </c>
      <c r="BW22" s="30" t="s">
        <v>191</v>
      </c>
      <c r="BX22" s="30" t="s">
        <v>192</v>
      </c>
      <c r="BY22" s="41" t="s">
        <v>193</v>
      </c>
      <c r="BZ22" s="31" t="s">
        <v>180</v>
      </c>
      <c r="CC22" s="30" t="s">
        <v>191</v>
      </c>
      <c r="CD22" s="30" t="s">
        <v>192</v>
      </c>
      <c r="CE22" s="41" t="s">
        <v>193</v>
      </c>
      <c r="CF22" s="31" t="s">
        <v>180</v>
      </c>
      <c r="CI22" s="30" t="s">
        <v>191</v>
      </c>
      <c r="CJ22" s="30" t="s">
        <v>192</v>
      </c>
      <c r="CK22" s="41" t="s">
        <v>193</v>
      </c>
      <c r="CL22" s="31" t="s">
        <v>180</v>
      </c>
      <c r="CO22" s="30" t="s">
        <v>191</v>
      </c>
      <c r="CP22" s="30" t="s">
        <v>192</v>
      </c>
      <c r="CQ22" s="41" t="s">
        <v>193</v>
      </c>
      <c r="CR22" s="31" t="s">
        <v>180</v>
      </c>
    </row>
    <row r="23" spans="2:96" x14ac:dyDescent="0.25">
      <c r="B23" s="4" t="s">
        <v>194</v>
      </c>
      <c r="C23" s="34">
        <f t="shared" ref="C23" si="73">($F9*C$11)/$F$11</f>
        <v>61.581081081081081</v>
      </c>
      <c r="D23" s="34">
        <f t="shared" ref="D23:F23" si="74">($F9*D$11)/$F$11</f>
        <v>0</v>
      </c>
      <c r="E23" s="34">
        <f t="shared" si="74"/>
        <v>0.41891891891891891</v>
      </c>
      <c r="F23" s="34">
        <f t="shared" si="74"/>
        <v>62</v>
      </c>
      <c r="H23" s="4" t="s">
        <v>194</v>
      </c>
      <c r="I23" s="34">
        <f>($L9*I$11)/$L$11</f>
        <v>59.486486486486484</v>
      </c>
      <c r="J23" s="34">
        <f t="shared" ref="J23:L23" si="75">($L9*J$11)/$L$11</f>
        <v>0</v>
      </c>
      <c r="K23" s="34">
        <f t="shared" si="75"/>
        <v>2.5135135135135136</v>
      </c>
      <c r="L23" s="34">
        <f t="shared" si="75"/>
        <v>62</v>
      </c>
      <c r="N23" s="4" t="s">
        <v>194</v>
      </c>
      <c r="O23" s="34">
        <f>($R9*O$11)/$R$11</f>
        <v>59.486486486486484</v>
      </c>
      <c r="P23" s="34">
        <f t="shared" ref="P23:R23" si="76">($R9*P$11)/$R$11</f>
        <v>0</v>
      </c>
      <c r="Q23" s="34">
        <f t="shared" si="76"/>
        <v>2.5135135135135136</v>
      </c>
      <c r="R23" s="34">
        <f t="shared" si="76"/>
        <v>62</v>
      </c>
      <c r="T23" s="4" t="s">
        <v>194</v>
      </c>
      <c r="U23" s="34">
        <f>($X9*U$11)/$X$11</f>
        <v>49.565217391304351</v>
      </c>
      <c r="V23" s="34">
        <f t="shared" ref="V23:X23" si="77">($X9*V$11)/$X$11</f>
        <v>2.4782608695652173</v>
      </c>
      <c r="W23" s="34">
        <f t="shared" si="77"/>
        <v>4.9565217391304346</v>
      </c>
      <c r="X23" s="34">
        <f t="shared" si="77"/>
        <v>57</v>
      </c>
      <c r="Z23" s="4" t="s">
        <v>194</v>
      </c>
      <c r="AA23" s="34">
        <f>($AD9*AA$11)/$AD$11</f>
        <v>58.229729729729726</v>
      </c>
      <c r="AB23" s="34">
        <f t="shared" ref="AB23:AD23" si="78">($AD9*AB$11)/$AD$11</f>
        <v>1.6756756756756757</v>
      </c>
      <c r="AC23" s="34">
        <f t="shared" si="78"/>
        <v>2.0945945945945947</v>
      </c>
      <c r="AD23" s="34">
        <f t="shared" si="78"/>
        <v>62</v>
      </c>
      <c r="AF23" s="4" t="s">
        <v>194</v>
      </c>
      <c r="AG23" s="34">
        <f>($AJ9*AG$11)/$AJ$11</f>
        <v>58.648648648648646</v>
      </c>
      <c r="AH23" s="34">
        <f t="shared" ref="AH23:AJ23" si="79">($AJ9*AH$11)/$AJ$11</f>
        <v>0.41891891891891891</v>
      </c>
      <c r="AI23" s="34">
        <f t="shared" si="79"/>
        <v>2.9324324324324325</v>
      </c>
      <c r="AJ23" s="34">
        <f t="shared" si="79"/>
        <v>62</v>
      </c>
      <c r="AL23" s="4" t="s">
        <v>194</v>
      </c>
      <c r="AM23" s="34">
        <f>($AP9*AM$11)/$AP$11</f>
        <v>58.229729729729726</v>
      </c>
      <c r="AN23" s="34">
        <f t="shared" ref="AN23:AP23" si="80">($AP9*AN$11)/$AP$11</f>
        <v>1.6756756756756757</v>
      </c>
      <c r="AO23" s="34">
        <f t="shared" si="80"/>
        <v>2.0945945945945947</v>
      </c>
      <c r="AP23" s="34">
        <f t="shared" si="80"/>
        <v>62</v>
      </c>
      <c r="AR23" s="4" t="s">
        <v>194</v>
      </c>
      <c r="AS23" s="34">
        <f>($AV9*AS$11)/$AV$11</f>
        <v>59.755102040816325</v>
      </c>
      <c r="AT23" s="34">
        <f t="shared" ref="AT23:AV23" si="81">($AV9*AT$11)/$AV$11</f>
        <v>0.82993197278911568</v>
      </c>
      <c r="AU23" s="34">
        <f t="shared" si="81"/>
        <v>0.41496598639455784</v>
      </c>
      <c r="AV23" s="34">
        <f t="shared" si="81"/>
        <v>61</v>
      </c>
      <c r="AX23" s="4" t="s">
        <v>194</v>
      </c>
      <c r="AY23" s="34">
        <f>($BB9*AY$11)/$BB$11</f>
        <v>58.648648648648646</v>
      </c>
      <c r="AZ23" s="34">
        <f t="shared" ref="AZ23:BB23" si="82">($BB9*AZ$11)/$BB$11</f>
        <v>1.6756756756756757</v>
      </c>
      <c r="BA23" s="34">
        <f t="shared" si="82"/>
        <v>1.6756756756756757</v>
      </c>
      <c r="BB23" s="34">
        <f t="shared" si="82"/>
        <v>62</v>
      </c>
      <c r="BD23" s="4" t="s">
        <v>194</v>
      </c>
      <c r="BE23" s="34">
        <f>($BH9*BE$11)/$BH$11</f>
        <v>57.810810810810814</v>
      </c>
      <c r="BF23" s="34">
        <f t="shared" ref="BF23:BH23" si="83">($BH9*BF$11)/$BH$11</f>
        <v>2.9324324324324325</v>
      </c>
      <c r="BG23" s="34">
        <f t="shared" si="83"/>
        <v>1.2567567567567568</v>
      </c>
      <c r="BH23" s="34">
        <f t="shared" si="83"/>
        <v>62</v>
      </c>
      <c r="BJ23" s="4" t="s">
        <v>194</v>
      </c>
      <c r="BK23" s="34">
        <f>($BN9*BK$11)/$BN$11</f>
        <v>61.581081081081081</v>
      </c>
      <c r="BL23" s="34">
        <f t="shared" ref="BL23:BN23" si="84">($BN9*BL$11)/$BN$11</f>
        <v>0</v>
      </c>
      <c r="BM23" s="34">
        <f t="shared" si="84"/>
        <v>0.41891891891891891</v>
      </c>
      <c r="BN23" s="34">
        <f t="shared" si="84"/>
        <v>62</v>
      </c>
      <c r="BP23" s="4" t="s">
        <v>194</v>
      </c>
      <c r="BQ23" s="34">
        <f>($BT9*BQ$11)/$BT$11</f>
        <v>60.324324324324323</v>
      </c>
      <c r="BR23" s="34">
        <f t="shared" ref="BR23:BT23" si="85">($BT9*BR$11)/$BT$11</f>
        <v>1.2567567567567568</v>
      </c>
      <c r="BS23" s="34">
        <f t="shared" si="85"/>
        <v>0.41891891891891891</v>
      </c>
      <c r="BT23" s="34">
        <f t="shared" si="85"/>
        <v>62</v>
      </c>
      <c r="BV23" s="4" t="s">
        <v>194</v>
      </c>
      <c r="BW23" s="34">
        <f>($BZ9*BW$11)/$BZ$11</f>
        <v>59.486486486486484</v>
      </c>
      <c r="BX23" s="34">
        <f t="shared" ref="BX23:BZ23" si="86">($BZ9*BX$11)/$BZ$11</f>
        <v>0</v>
      </c>
      <c r="BY23" s="34">
        <f t="shared" si="86"/>
        <v>2.5135135135135136</v>
      </c>
      <c r="BZ23" s="34">
        <f t="shared" si="86"/>
        <v>62</v>
      </c>
      <c r="CB23" s="4" t="s">
        <v>194</v>
      </c>
      <c r="CC23" s="34">
        <f>($CF9*CC$11)/$CF$11</f>
        <v>60.743243243243242</v>
      </c>
      <c r="CD23" s="34">
        <f t="shared" ref="CD23:CF23" si="87">($CF9*CD$11)/$CF$11</f>
        <v>1.2567567567567568</v>
      </c>
      <c r="CE23" s="34">
        <f t="shared" si="87"/>
        <v>0</v>
      </c>
      <c r="CF23" s="34">
        <f t="shared" si="87"/>
        <v>62</v>
      </c>
      <c r="CH23" s="4" t="s">
        <v>194</v>
      </c>
      <c r="CI23" s="34">
        <f>($CL9*CI$11)/$CL$11</f>
        <v>55.120567375886523</v>
      </c>
      <c r="CJ23" s="34">
        <f t="shared" ref="CJ23:CK23" si="88">($CL9*CJ$11)/$CL$11</f>
        <v>0.82269503546099287</v>
      </c>
      <c r="CK23" s="34">
        <f t="shared" si="88"/>
        <v>2.0567375886524824</v>
      </c>
      <c r="CL23" s="34">
        <f>($CL9*CL$11)/$CL$11</f>
        <v>58</v>
      </c>
      <c r="CN23" s="4" t="s">
        <v>194</v>
      </c>
      <c r="CO23" s="34">
        <f>($CR9*CO$11)/$CR$11</f>
        <v>56.666666666666664</v>
      </c>
      <c r="CP23" s="34">
        <f t="shared" ref="CP23:CR23" si="89">($CR9*CP$11)/$CR$11</f>
        <v>1.25</v>
      </c>
      <c r="CQ23" s="34">
        <f t="shared" si="89"/>
        <v>2.0833333333333335</v>
      </c>
      <c r="CR23" s="34">
        <f t="shared" si="89"/>
        <v>60</v>
      </c>
    </row>
    <row r="24" spans="2:96" x14ac:dyDescent="0.25">
      <c r="B24" s="4" t="s">
        <v>195</v>
      </c>
      <c r="C24" s="34">
        <f t="shared" ref="C24:F24" si="90">($F10*C$11)/$F$11</f>
        <v>85.418918918918919</v>
      </c>
      <c r="D24" s="34">
        <f t="shared" si="90"/>
        <v>0</v>
      </c>
      <c r="E24" s="34">
        <f t="shared" si="90"/>
        <v>0.58108108108108103</v>
      </c>
      <c r="F24" s="34">
        <f t="shared" si="90"/>
        <v>86</v>
      </c>
      <c r="H24" s="4" t="s">
        <v>195</v>
      </c>
      <c r="I24" s="34">
        <f>($L10*I$11)/$L$11</f>
        <v>82.513513513513516</v>
      </c>
      <c r="J24" s="34">
        <f t="shared" ref="J24:L24" si="91">($L10*J$11)/$L$11</f>
        <v>0</v>
      </c>
      <c r="K24" s="34">
        <f t="shared" si="91"/>
        <v>3.4864864864864864</v>
      </c>
      <c r="L24" s="34">
        <f t="shared" si="91"/>
        <v>86</v>
      </c>
      <c r="N24" s="4" t="s">
        <v>195</v>
      </c>
      <c r="O24" s="34">
        <f>($R10*O$11)/$R$11</f>
        <v>82.513513513513516</v>
      </c>
      <c r="P24" s="34">
        <f t="shared" ref="P24:R24" si="92">($R10*P$11)/$R$11</f>
        <v>0</v>
      </c>
      <c r="Q24" s="34">
        <f t="shared" si="92"/>
        <v>3.4864864864864864</v>
      </c>
      <c r="R24" s="34">
        <f t="shared" si="92"/>
        <v>86</v>
      </c>
      <c r="T24" s="4" t="s">
        <v>195</v>
      </c>
      <c r="U24" s="34">
        <f t="shared" ref="U24:X25" si="93">($X10*U$11)/$X$11</f>
        <v>70.434782608695656</v>
      </c>
      <c r="V24" s="34">
        <f t="shared" si="93"/>
        <v>3.5217391304347827</v>
      </c>
      <c r="W24" s="34">
        <f t="shared" si="93"/>
        <v>7.0434782608695654</v>
      </c>
      <c r="X24" s="34">
        <f t="shared" si="93"/>
        <v>81</v>
      </c>
      <c r="Z24" s="4" t="s">
        <v>195</v>
      </c>
      <c r="AA24" s="34">
        <f t="shared" ref="AA24:AD25" si="94">($AD10*AA$11)/$AD$11</f>
        <v>80.770270270270274</v>
      </c>
      <c r="AB24" s="34">
        <f t="shared" si="94"/>
        <v>2.3243243243243241</v>
      </c>
      <c r="AC24" s="34">
        <f t="shared" si="94"/>
        <v>2.9054054054054053</v>
      </c>
      <c r="AD24" s="34">
        <f t="shared" si="94"/>
        <v>86</v>
      </c>
      <c r="AF24" s="4" t="s">
        <v>195</v>
      </c>
      <c r="AG24" s="34">
        <f t="shared" ref="AG24:AJ25" si="95">($AJ10*AG$11)/$AJ$11</f>
        <v>81.351351351351354</v>
      </c>
      <c r="AH24" s="34">
        <f t="shared" si="95"/>
        <v>0.58108108108108103</v>
      </c>
      <c r="AI24" s="34">
        <f t="shared" si="95"/>
        <v>4.0675675675675675</v>
      </c>
      <c r="AJ24" s="34">
        <f t="shared" si="95"/>
        <v>86</v>
      </c>
      <c r="AL24" s="4" t="s">
        <v>195</v>
      </c>
      <c r="AM24" s="34">
        <f t="shared" ref="AM24:AP25" si="96">($AP10*AM$11)/$AP$11</f>
        <v>80.770270270270274</v>
      </c>
      <c r="AN24" s="34">
        <f t="shared" si="96"/>
        <v>2.3243243243243241</v>
      </c>
      <c r="AO24" s="34">
        <f t="shared" si="96"/>
        <v>2.9054054054054053</v>
      </c>
      <c r="AP24" s="34">
        <f t="shared" si="96"/>
        <v>86</v>
      </c>
      <c r="AR24" s="4" t="s">
        <v>195</v>
      </c>
      <c r="AS24" s="34">
        <f t="shared" ref="AS24:AV25" si="97">($AV10*AS$11)/$AV$11</f>
        <v>84.244897959183675</v>
      </c>
      <c r="AT24" s="34">
        <f t="shared" si="97"/>
        <v>1.1700680272108843</v>
      </c>
      <c r="AU24" s="34">
        <f t="shared" si="97"/>
        <v>0.58503401360544216</v>
      </c>
      <c r="AV24" s="34">
        <f t="shared" si="97"/>
        <v>86</v>
      </c>
      <c r="AX24" s="4" t="s">
        <v>195</v>
      </c>
      <c r="AY24" s="34">
        <f t="shared" ref="AY24:BB25" si="98">($BB10*AY$11)/$BB$11</f>
        <v>81.351351351351354</v>
      </c>
      <c r="AZ24" s="34">
        <f t="shared" si="98"/>
        <v>2.3243243243243241</v>
      </c>
      <c r="BA24" s="34">
        <f t="shared" si="98"/>
        <v>2.3243243243243241</v>
      </c>
      <c r="BB24" s="34">
        <f t="shared" si="98"/>
        <v>86</v>
      </c>
      <c r="BD24" s="4" t="s">
        <v>195</v>
      </c>
      <c r="BE24" s="34">
        <f t="shared" ref="BE24:BH25" si="99">($BH10*BE$11)/$BH$11</f>
        <v>80.189189189189193</v>
      </c>
      <c r="BF24" s="34">
        <f t="shared" si="99"/>
        <v>4.0675675675675675</v>
      </c>
      <c r="BG24" s="34">
        <f t="shared" si="99"/>
        <v>1.7432432432432432</v>
      </c>
      <c r="BH24" s="34">
        <f t="shared" si="99"/>
        <v>86</v>
      </c>
      <c r="BJ24" s="4" t="s">
        <v>195</v>
      </c>
      <c r="BK24" s="34">
        <f t="shared" ref="BK24:BN25" si="100">($BN10*BK$11)/$BN$11</f>
        <v>85.418918918918919</v>
      </c>
      <c r="BL24" s="34">
        <f t="shared" si="100"/>
        <v>0</v>
      </c>
      <c r="BM24" s="34">
        <f t="shared" si="100"/>
        <v>0.58108108108108103</v>
      </c>
      <c r="BN24" s="34">
        <f t="shared" si="100"/>
        <v>86</v>
      </c>
      <c r="BP24" s="4" t="s">
        <v>195</v>
      </c>
      <c r="BQ24" s="34">
        <f t="shared" ref="BQ24:BT25" si="101">($BT10*BQ$11)/$BT$11</f>
        <v>83.675675675675677</v>
      </c>
      <c r="BR24" s="34">
        <f t="shared" si="101"/>
        <v>1.7432432432432432</v>
      </c>
      <c r="BS24" s="34">
        <f t="shared" si="101"/>
        <v>0.58108108108108103</v>
      </c>
      <c r="BT24" s="34">
        <f t="shared" si="101"/>
        <v>86</v>
      </c>
      <c r="BV24" s="4" t="s">
        <v>195</v>
      </c>
      <c r="BW24" s="34">
        <f t="shared" ref="BW24:BZ25" si="102">($BZ10*BW$11)/$BZ$11</f>
        <v>82.513513513513516</v>
      </c>
      <c r="BX24" s="34">
        <f t="shared" si="102"/>
        <v>0</v>
      </c>
      <c r="BY24" s="34">
        <f t="shared" si="102"/>
        <v>3.4864864864864864</v>
      </c>
      <c r="BZ24" s="34">
        <f t="shared" si="102"/>
        <v>86</v>
      </c>
      <c r="CB24" s="4" t="s">
        <v>195</v>
      </c>
      <c r="CC24" s="34">
        <f t="shared" ref="CC24:CF25" si="103">($CF10*CC$11)/$CF$11</f>
        <v>84.256756756756758</v>
      </c>
      <c r="CD24" s="34">
        <f t="shared" si="103"/>
        <v>1.7432432432432432</v>
      </c>
      <c r="CE24" s="34">
        <f t="shared" si="103"/>
        <v>0</v>
      </c>
      <c r="CF24" s="34">
        <f t="shared" si="103"/>
        <v>86</v>
      </c>
      <c r="CH24" s="4" t="s">
        <v>195</v>
      </c>
      <c r="CI24" s="34">
        <f t="shared" ref="CI24:CK25" si="104">($CL10*CI$11)/$CL$11</f>
        <v>78.879432624113477</v>
      </c>
      <c r="CJ24" s="34">
        <f t="shared" si="104"/>
        <v>1.177304964539007</v>
      </c>
      <c r="CK24" s="34">
        <f t="shared" si="104"/>
        <v>2.9432624113475176</v>
      </c>
      <c r="CL24" s="34">
        <f t="shared" ref="CL24" si="105">($CL10*CL$11)/$CL$11</f>
        <v>83</v>
      </c>
      <c r="CN24" s="4" t="s">
        <v>195</v>
      </c>
      <c r="CO24" s="34">
        <f t="shared" ref="CO24:CR25" si="106">($CR10*CO$11)/$CR$11</f>
        <v>79.333333333333329</v>
      </c>
      <c r="CP24" s="34">
        <f t="shared" si="106"/>
        <v>1.75</v>
      </c>
      <c r="CQ24" s="34">
        <f t="shared" si="106"/>
        <v>2.9166666666666665</v>
      </c>
      <c r="CR24" s="34">
        <f t="shared" si="106"/>
        <v>84</v>
      </c>
    </row>
    <row r="25" spans="2:96" x14ac:dyDescent="0.25">
      <c r="B25" s="3" t="s">
        <v>180</v>
      </c>
      <c r="C25" s="34">
        <f t="shared" ref="C25:F25" si="107">($F11*C$11)/$F$11</f>
        <v>147</v>
      </c>
      <c r="D25" s="34">
        <f t="shared" si="107"/>
        <v>0</v>
      </c>
      <c r="E25" s="34">
        <f t="shared" si="107"/>
        <v>1</v>
      </c>
      <c r="F25" s="34">
        <f t="shared" si="107"/>
        <v>148</v>
      </c>
      <c r="H25" s="3" t="s">
        <v>180</v>
      </c>
      <c r="I25" s="34">
        <f>($L11*I$11)/$L$11</f>
        <v>142</v>
      </c>
      <c r="J25" s="34">
        <f t="shared" ref="J25:L25" si="108">($L11*J$11)/$L$11</f>
        <v>0</v>
      </c>
      <c r="K25" s="34">
        <f t="shared" si="108"/>
        <v>6</v>
      </c>
      <c r="L25" s="34">
        <f t="shared" si="108"/>
        <v>148</v>
      </c>
      <c r="N25" s="3" t="s">
        <v>180</v>
      </c>
      <c r="O25" s="34">
        <f>($R11*O$11)/$R$11</f>
        <v>142</v>
      </c>
      <c r="P25" s="34">
        <f t="shared" ref="P25:R25" si="109">($R11*P$11)/$R$11</f>
        <v>0</v>
      </c>
      <c r="Q25" s="34">
        <f t="shared" si="109"/>
        <v>6</v>
      </c>
      <c r="R25" s="34">
        <f t="shared" si="109"/>
        <v>148</v>
      </c>
      <c r="T25" s="3" t="s">
        <v>180</v>
      </c>
      <c r="U25" s="34">
        <f t="shared" si="93"/>
        <v>120</v>
      </c>
      <c r="V25" s="34">
        <f t="shared" si="93"/>
        <v>6</v>
      </c>
      <c r="W25" s="34">
        <f t="shared" si="93"/>
        <v>12</v>
      </c>
      <c r="X25" s="34">
        <f t="shared" si="93"/>
        <v>138</v>
      </c>
      <c r="Z25" s="3" t="s">
        <v>180</v>
      </c>
      <c r="AA25" s="34">
        <f t="shared" si="94"/>
        <v>139</v>
      </c>
      <c r="AB25" s="34">
        <f t="shared" si="94"/>
        <v>4</v>
      </c>
      <c r="AC25" s="34">
        <f t="shared" si="94"/>
        <v>5</v>
      </c>
      <c r="AD25" s="34">
        <f t="shared" si="94"/>
        <v>148</v>
      </c>
      <c r="AF25" s="3" t="s">
        <v>180</v>
      </c>
      <c r="AG25" s="34">
        <f t="shared" si="95"/>
        <v>140</v>
      </c>
      <c r="AH25" s="34">
        <f t="shared" si="95"/>
        <v>1</v>
      </c>
      <c r="AI25" s="34">
        <f t="shared" si="95"/>
        <v>7</v>
      </c>
      <c r="AJ25" s="34">
        <f t="shared" si="95"/>
        <v>148</v>
      </c>
      <c r="AL25" s="3" t="s">
        <v>180</v>
      </c>
      <c r="AM25" s="34">
        <f t="shared" si="96"/>
        <v>139</v>
      </c>
      <c r="AN25" s="34">
        <f t="shared" si="96"/>
        <v>4</v>
      </c>
      <c r="AO25" s="34">
        <f t="shared" si="96"/>
        <v>5</v>
      </c>
      <c r="AP25" s="34">
        <f t="shared" si="96"/>
        <v>148</v>
      </c>
      <c r="AR25" s="3" t="s">
        <v>180</v>
      </c>
      <c r="AS25" s="34">
        <f t="shared" si="97"/>
        <v>144</v>
      </c>
      <c r="AT25" s="34">
        <f t="shared" si="97"/>
        <v>2</v>
      </c>
      <c r="AU25" s="34">
        <f t="shared" si="97"/>
        <v>1</v>
      </c>
      <c r="AV25" s="34">
        <f t="shared" si="97"/>
        <v>147</v>
      </c>
      <c r="AX25" s="3" t="s">
        <v>180</v>
      </c>
      <c r="AY25" s="34">
        <f t="shared" si="98"/>
        <v>140</v>
      </c>
      <c r="AZ25" s="34">
        <f t="shared" si="98"/>
        <v>4</v>
      </c>
      <c r="BA25" s="34">
        <f t="shared" si="98"/>
        <v>4</v>
      </c>
      <c r="BB25" s="34">
        <f t="shared" si="98"/>
        <v>148</v>
      </c>
      <c r="BD25" s="3" t="s">
        <v>180</v>
      </c>
      <c r="BE25" s="34">
        <f t="shared" si="99"/>
        <v>138</v>
      </c>
      <c r="BF25" s="34">
        <f t="shared" si="99"/>
        <v>7</v>
      </c>
      <c r="BG25" s="34">
        <f t="shared" si="99"/>
        <v>3</v>
      </c>
      <c r="BH25" s="34">
        <f t="shared" si="99"/>
        <v>148</v>
      </c>
      <c r="BJ25" s="3" t="s">
        <v>180</v>
      </c>
      <c r="BK25" s="34">
        <f t="shared" si="100"/>
        <v>147</v>
      </c>
      <c r="BL25" s="34">
        <f t="shared" si="100"/>
        <v>0</v>
      </c>
      <c r="BM25" s="34">
        <f t="shared" si="100"/>
        <v>1</v>
      </c>
      <c r="BN25" s="34">
        <f t="shared" si="100"/>
        <v>148</v>
      </c>
      <c r="BP25" s="3" t="s">
        <v>180</v>
      </c>
      <c r="BQ25" s="34">
        <f t="shared" si="101"/>
        <v>144</v>
      </c>
      <c r="BR25" s="34">
        <f t="shared" si="101"/>
        <v>3</v>
      </c>
      <c r="BS25" s="34">
        <f t="shared" si="101"/>
        <v>1</v>
      </c>
      <c r="BT25" s="34">
        <f t="shared" si="101"/>
        <v>148</v>
      </c>
      <c r="BV25" s="3" t="s">
        <v>180</v>
      </c>
      <c r="BW25" s="34">
        <f t="shared" si="102"/>
        <v>142</v>
      </c>
      <c r="BX25" s="34">
        <f t="shared" si="102"/>
        <v>0</v>
      </c>
      <c r="BY25" s="34">
        <f t="shared" si="102"/>
        <v>6</v>
      </c>
      <c r="BZ25" s="34">
        <f t="shared" si="102"/>
        <v>148</v>
      </c>
      <c r="CB25" s="3" t="s">
        <v>180</v>
      </c>
      <c r="CC25" s="34">
        <f t="shared" si="103"/>
        <v>145</v>
      </c>
      <c r="CD25" s="34">
        <f t="shared" si="103"/>
        <v>3</v>
      </c>
      <c r="CE25" s="34">
        <f t="shared" si="103"/>
        <v>0</v>
      </c>
      <c r="CF25" s="34">
        <f t="shared" si="103"/>
        <v>148</v>
      </c>
      <c r="CH25" s="3" t="s">
        <v>180</v>
      </c>
      <c r="CI25" s="34">
        <f t="shared" si="104"/>
        <v>134</v>
      </c>
      <c r="CJ25" s="34">
        <f t="shared" si="104"/>
        <v>2</v>
      </c>
      <c r="CK25" s="34">
        <f t="shared" si="104"/>
        <v>5</v>
      </c>
      <c r="CL25" s="34">
        <f t="shared" ref="CL25" si="110">($CL11*CL$11)/$CL$11</f>
        <v>141</v>
      </c>
      <c r="CN25" s="3" t="s">
        <v>180</v>
      </c>
      <c r="CO25" s="34">
        <f t="shared" si="106"/>
        <v>136</v>
      </c>
      <c r="CP25" s="34">
        <f t="shared" si="106"/>
        <v>3</v>
      </c>
      <c r="CQ25" s="34">
        <f t="shared" si="106"/>
        <v>5</v>
      </c>
      <c r="CR25" s="34">
        <f t="shared" si="106"/>
        <v>144</v>
      </c>
    </row>
    <row r="26" spans="2:96" x14ac:dyDescent="0.25">
      <c r="K26" s="7"/>
      <c r="Q26" s="7"/>
      <c r="W26" s="7"/>
      <c r="AC26" s="7"/>
      <c r="AI26" s="7"/>
      <c r="AO26" s="7"/>
      <c r="AU26" s="7"/>
      <c r="BA26" s="7"/>
      <c r="BG26" s="7"/>
      <c r="BM26" s="7"/>
      <c r="BS26" s="7"/>
      <c r="BY26" s="7"/>
      <c r="CE26" s="7"/>
      <c r="CK26" s="7"/>
      <c r="CQ26" s="7"/>
    </row>
    <row r="27" spans="2:96" x14ac:dyDescent="0.25">
      <c r="B27" s="3" t="s">
        <v>183</v>
      </c>
      <c r="H27" s="3" t="s">
        <v>183</v>
      </c>
      <c r="K27" s="7"/>
      <c r="N27" s="3" t="s">
        <v>183</v>
      </c>
      <c r="Q27" s="7"/>
      <c r="T27" s="3" t="s">
        <v>183</v>
      </c>
      <c r="W27" s="7"/>
      <c r="Z27" s="3" t="s">
        <v>183</v>
      </c>
      <c r="AC27" s="7"/>
      <c r="AF27" s="3" t="s">
        <v>183</v>
      </c>
      <c r="AI27" s="7"/>
      <c r="AL27" s="3" t="s">
        <v>183</v>
      </c>
      <c r="AO27" s="7"/>
      <c r="AR27" s="3" t="s">
        <v>183</v>
      </c>
      <c r="AU27" s="7"/>
      <c r="AX27" s="3" t="s">
        <v>183</v>
      </c>
      <c r="BA27" s="7"/>
      <c r="BD27" s="3" t="s">
        <v>183</v>
      </c>
      <c r="BG27" s="7"/>
      <c r="BJ27" s="3" t="s">
        <v>183</v>
      </c>
      <c r="BM27" s="7"/>
      <c r="BP27" s="3" t="s">
        <v>183</v>
      </c>
      <c r="BS27" s="7"/>
      <c r="BV27" s="3" t="s">
        <v>183</v>
      </c>
      <c r="BY27" s="7"/>
      <c r="CB27" s="3" t="s">
        <v>183</v>
      </c>
      <c r="CE27" s="7"/>
      <c r="CH27" s="3" t="s">
        <v>183</v>
      </c>
      <c r="CK27" s="7"/>
      <c r="CN27" s="3" t="s">
        <v>183</v>
      </c>
      <c r="CQ27" s="7"/>
    </row>
    <row r="28" spans="2:96" x14ac:dyDescent="0.25">
      <c r="C28" s="52" t="s">
        <v>190</v>
      </c>
      <c r="D28" s="52"/>
      <c r="E28" s="40"/>
      <c r="F28" s="29"/>
      <c r="I28" s="52" t="s">
        <v>190</v>
      </c>
      <c r="J28" s="52"/>
      <c r="K28" s="40"/>
      <c r="L28" s="38"/>
      <c r="O28" s="52" t="s">
        <v>197</v>
      </c>
      <c r="P28" s="52"/>
      <c r="Q28" s="40"/>
      <c r="R28" s="38"/>
      <c r="U28" s="52" t="s">
        <v>198</v>
      </c>
      <c r="V28" s="52"/>
      <c r="W28" s="40"/>
      <c r="X28" s="38"/>
      <c r="AA28" s="52" t="s">
        <v>199</v>
      </c>
      <c r="AB28" s="52"/>
      <c r="AC28" s="40"/>
      <c r="AD28" s="39"/>
      <c r="AG28" s="52" t="s">
        <v>200</v>
      </c>
      <c r="AH28" s="52"/>
      <c r="AI28" s="40"/>
      <c r="AJ28" s="39"/>
      <c r="AM28" s="52" t="s">
        <v>201</v>
      </c>
      <c r="AN28" s="52"/>
      <c r="AO28" s="40"/>
      <c r="AP28" s="39"/>
      <c r="AS28" s="52" t="s">
        <v>202</v>
      </c>
      <c r="AT28" s="52"/>
      <c r="AU28" s="40"/>
      <c r="AV28" s="39"/>
      <c r="AY28" s="52" t="s">
        <v>203</v>
      </c>
      <c r="AZ28" s="52"/>
      <c r="BA28" s="40"/>
      <c r="BB28" s="39"/>
      <c r="BE28" s="52" t="s">
        <v>204</v>
      </c>
      <c r="BF28" s="52"/>
      <c r="BG28" s="40"/>
      <c r="BH28" s="39"/>
      <c r="BK28" s="52" t="s">
        <v>205</v>
      </c>
      <c r="BL28" s="52"/>
      <c r="BM28" s="40"/>
      <c r="BN28" s="39"/>
      <c r="BQ28" s="52" t="s">
        <v>206</v>
      </c>
      <c r="BR28" s="52"/>
      <c r="BS28" s="40"/>
      <c r="BT28" s="39"/>
      <c r="BW28" s="52" t="s">
        <v>207</v>
      </c>
      <c r="BX28" s="52"/>
      <c r="BY28" s="40"/>
      <c r="BZ28" s="39"/>
      <c r="CC28" s="52" t="s">
        <v>208</v>
      </c>
      <c r="CD28" s="52"/>
      <c r="CE28" s="40"/>
      <c r="CF28" s="39"/>
      <c r="CI28" s="52" t="s">
        <v>209</v>
      </c>
      <c r="CJ28" s="52"/>
      <c r="CK28" s="40"/>
      <c r="CL28" s="39"/>
      <c r="CO28" s="52" t="s">
        <v>210</v>
      </c>
      <c r="CP28" s="52"/>
      <c r="CQ28" s="40"/>
      <c r="CR28" s="39"/>
    </row>
    <row r="29" spans="2:96" x14ac:dyDescent="0.25">
      <c r="C29" s="30" t="s">
        <v>191</v>
      </c>
      <c r="D29" s="30" t="s">
        <v>192</v>
      </c>
      <c r="E29" s="41" t="s">
        <v>193</v>
      </c>
      <c r="F29" s="31"/>
      <c r="I29" s="30" t="s">
        <v>191</v>
      </c>
      <c r="J29" s="30" t="s">
        <v>192</v>
      </c>
      <c r="K29" s="41" t="s">
        <v>193</v>
      </c>
      <c r="L29" s="31"/>
      <c r="O29" s="30" t="s">
        <v>191</v>
      </c>
      <c r="P29" s="30" t="s">
        <v>192</v>
      </c>
      <c r="Q29" s="41" t="s">
        <v>193</v>
      </c>
      <c r="R29" s="31"/>
      <c r="U29" s="30" t="s">
        <v>191</v>
      </c>
      <c r="V29" s="30" t="s">
        <v>192</v>
      </c>
      <c r="W29" s="41" t="s">
        <v>193</v>
      </c>
      <c r="X29" s="31"/>
      <c r="AA29" s="30" t="s">
        <v>191</v>
      </c>
      <c r="AB29" s="30" t="s">
        <v>192</v>
      </c>
      <c r="AC29" s="41" t="s">
        <v>193</v>
      </c>
      <c r="AD29" s="31"/>
      <c r="AG29" s="30" t="s">
        <v>191</v>
      </c>
      <c r="AH29" s="30" t="s">
        <v>192</v>
      </c>
      <c r="AI29" s="41" t="s">
        <v>193</v>
      </c>
      <c r="AJ29" s="31"/>
      <c r="AM29" s="30" t="s">
        <v>191</v>
      </c>
      <c r="AN29" s="30" t="s">
        <v>192</v>
      </c>
      <c r="AO29" s="41" t="s">
        <v>193</v>
      </c>
      <c r="AP29" s="31"/>
      <c r="AS29" s="30" t="s">
        <v>191</v>
      </c>
      <c r="AT29" s="30" t="s">
        <v>192</v>
      </c>
      <c r="AU29" s="41" t="s">
        <v>193</v>
      </c>
      <c r="AV29" s="31"/>
      <c r="AY29" s="30" t="s">
        <v>191</v>
      </c>
      <c r="AZ29" s="30" t="s">
        <v>192</v>
      </c>
      <c r="BA29" s="41" t="s">
        <v>193</v>
      </c>
      <c r="BB29" s="31"/>
      <c r="BE29" s="30" t="s">
        <v>191</v>
      </c>
      <c r="BF29" s="30" t="s">
        <v>192</v>
      </c>
      <c r="BG29" s="41" t="s">
        <v>193</v>
      </c>
      <c r="BH29" s="31"/>
      <c r="BK29" s="30" t="s">
        <v>191</v>
      </c>
      <c r="BL29" s="30" t="s">
        <v>192</v>
      </c>
      <c r="BM29" s="41" t="s">
        <v>193</v>
      </c>
      <c r="BN29" s="31"/>
      <c r="BQ29" s="30" t="s">
        <v>191</v>
      </c>
      <c r="BR29" s="30" t="s">
        <v>192</v>
      </c>
      <c r="BS29" s="41" t="s">
        <v>193</v>
      </c>
      <c r="BT29" s="31"/>
      <c r="BW29" s="30" t="s">
        <v>191</v>
      </c>
      <c r="BX29" s="30" t="s">
        <v>192</v>
      </c>
      <c r="BY29" s="41" t="s">
        <v>193</v>
      </c>
      <c r="BZ29" s="31"/>
      <c r="CC29" s="30" t="s">
        <v>191</v>
      </c>
      <c r="CD29" s="30" t="s">
        <v>192</v>
      </c>
      <c r="CE29" s="41" t="s">
        <v>193</v>
      </c>
      <c r="CF29" s="31"/>
      <c r="CI29" s="30" t="s">
        <v>191</v>
      </c>
      <c r="CJ29" s="30" t="s">
        <v>192</v>
      </c>
      <c r="CK29" s="41" t="s">
        <v>193</v>
      </c>
      <c r="CL29" s="31"/>
      <c r="CO29" s="30" t="s">
        <v>191</v>
      </c>
      <c r="CP29" s="30" t="s">
        <v>192</v>
      </c>
      <c r="CQ29" s="41" t="s">
        <v>193</v>
      </c>
      <c r="CR29" s="31"/>
    </row>
    <row r="30" spans="2:96" x14ac:dyDescent="0.25">
      <c r="B30" s="4" t="s">
        <v>194</v>
      </c>
      <c r="C30" s="35">
        <f t="shared" ref="C30:C31" si="111">(C9-C23)^2/C23</f>
        <v>5.4830999531460291E-3</v>
      </c>
      <c r="D30" s="35" t="e">
        <f t="shared" ref="D30:E30" si="112">(D9-D23)^2/D23</f>
        <v>#DIV/0!</v>
      </c>
      <c r="E30" s="35">
        <f t="shared" si="112"/>
        <v>0.80601569311246746</v>
      </c>
      <c r="F30" s="35"/>
      <c r="H30" s="4" t="s">
        <v>194</v>
      </c>
      <c r="I30" s="35">
        <f t="shared" ref="I30:I31" si="113">(I9-I23)^2/I23</f>
        <v>3.8508294755455259E-2</v>
      </c>
      <c r="J30" s="35" t="e">
        <f t="shared" ref="J30:K30" si="114">(J9-J23)^2/J23</f>
        <v>#DIV/0!</v>
      </c>
      <c r="K30" s="35">
        <f t="shared" si="114"/>
        <v>0.91136297587910486</v>
      </c>
      <c r="L30" s="35"/>
      <c r="N30" s="4" t="s">
        <v>194</v>
      </c>
      <c r="O30" s="35">
        <f t="shared" ref="O30:Q30" si="115">(O9-O23)^2/O23</f>
        <v>4.4328744919385939E-3</v>
      </c>
      <c r="P30" s="35" t="e">
        <f t="shared" si="115"/>
        <v>#DIV/0!</v>
      </c>
      <c r="Q30" s="35">
        <f t="shared" si="115"/>
        <v>0.10491136297587914</v>
      </c>
      <c r="R30" s="35"/>
      <c r="T30" s="4" t="s">
        <v>194</v>
      </c>
      <c r="U30" s="35">
        <f t="shared" ref="U30:W30" si="116">(U9-U23)^2/U23</f>
        <v>4.1533180778031836E-2</v>
      </c>
      <c r="V30" s="35">
        <f t="shared" si="116"/>
        <v>9.2295957284515603E-2</v>
      </c>
      <c r="W30" s="35">
        <f t="shared" si="116"/>
        <v>0.18459191456903121</v>
      </c>
      <c r="X30" s="35"/>
      <c r="Z30" s="4" t="s">
        <v>194</v>
      </c>
      <c r="AA30" s="35">
        <f t="shared" ref="AA30:AC30" si="117">(AA9-AA23)^2/AA23</f>
        <v>5.3818845533860835E-2</v>
      </c>
      <c r="AB30" s="35">
        <f t="shared" si="117"/>
        <v>1.6756756756756757</v>
      </c>
      <c r="AC30" s="35">
        <f t="shared" si="117"/>
        <v>4.2720139494333174E-3</v>
      </c>
      <c r="AD30" s="35"/>
      <c r="AF30" s="4" t="s">
        <v>194</v>
      </c>
      <c r="AG30" s="35">
        <f t="shared" ref="AG30:AI30" si="118">(AG9-AG23)^2/AG23</f>
        <v>0.11961639058413225</v>
      </c>
      <c r="AH30" s="35">
        <f t="shared" si="118"/>
        <v>0.41891891891891891</v>
      </c>
      <c r="AI30" s="35">
        <f t="shared" si="118"/>
        <v>3.2089301282849667</v>
      </c>
      <c r="AJ30" s="35"/>
      <c r="AL30" s="4" t="s">
        <v>194</v>
      </c>
      <c r="AM30" s="35">
        <f t="shared" ref="AM30:AO30" si="119">(AM9-AM23)^2/AM23</f>
        <v>9.0633683114534416E-4</v>
      </c>
      <c r="AN30" s="35">
        <f t="shared" si="119"/>
        <v>0.27244986922406278</v>
      </c>
      <c r="AO30" s="35">
        <f t="shared" si="119"/>
        <v>0.39136878814298154</v>
      </c>
      <c r="AP30" s="35"/>
      <c r="AR30" s="4" t="s">
        <v>194</v>
      </c>
      <c r="AS30" s="35">
        <f t="shared" ref="AS30:AU30" si="120">(AS9-AS23)^2/AS23</f>
        <v>1.0036801605888353E-3</v>
      </c>
      <c r="AT30" s="35">
        <f t="shared" si="120"/>
        <v>0.82993197278911557</v>
      </c>
      <c r="AU30" s="35">
        <f t="shared" si="120"/>
        <v>0.82480205196832823</v>
      </c>
      <c r="AV30" s="35"/>
      <c r="AX30" s="4" t="s">
        <v>194</v>
      </c>
      <c r="AY30" s="35">
        <f t="shared" ref="AY30:BA30" si="121">(AY9-AY23)^2/AY23</f>
        <v>4.6344501183210693E-2</v>
      </c>
      <c r="AZ30" s="35">
        <f t="shared" si="121"/>
        <v>1.0466434176111596</v>
      </c>
      <c r="BA30" s="35">
        <f t="shared" si="121"/>
        <v>6.2772449869224076E-2</v>
      </c>
      <c r="BB30" s="35"/>
      <c r="BD30" s="4" t="s">
        <v>194</v>
      </c>
      <c r="BE30" s="35">
        <f t="shared" ref="BE30:BG30" si="122">(BE9-BE23)^2/BE23</f>
        <v>2.4462049707491367E-2</v>
      </c>
      <c r="BF30" s="35">
        <f t="shared" si="122"/>
        <v>1.2734462573172252</v>
      </c>
      <c r="BG30" s="35">
        <f t="shared" si="122"/>
        <v>0.43955245568148782</v>
      </c>
      <c r="BH30" s="35"/>
      <c r="BJ30" s="4" t="s">
        <v>194</v>
      </c>
      <c r="BK30" s="35">
        <f t="shared" ref="BK30:BM30" si="123">(BK9-BK23)^2/BK23</f>
        <v>5.4830999531460291E-3</v>
      </c>
      <c r="BL30" s="35" t="e">
        <f t="shared" si="123"/>
        <v>#DIV/0!</v>
      </c>
      <c r="BM30" s="35">
        <f t="shared" si="123"/>
        <v>0.80601569311246746</v>
      </c>
      <c r="BN30" s="35"/>
      <c r="BP30" s="4" t="s">
        <v>194</v>
      </c>
      <c r="BQ30" s="35">
        <f t="shared" ref="BQ30:BS30" si="124">(BQ9-BQ23)^2/BQ23</f>
        <v>4.6546546546546635E-2</v>
      </c>
      <c r="BR30" s="35">
        <f t="shared" si="124"/>
        <v>1.2567567567567568</v>
      </c>
      <c r="BS30" s="35">
        <f t="shared" si="124"/>
        <v>0.41891891891891891</v>
      </c>
      <c r="BT30" s="35"/>
      <c r="BV30" s="4" t="s">
        <v>194</v>
      </c>
      <c r="BW30" s="35">
        <f t="shared" ref="BW30:BY30" si="125">(BW9-BW23)^2/BW23</f>
        <v>3.9785355550916281E-3</v>
      </c>
      <c r="BX30" s="35" t="e">
        <f t="shared" si="125"/>
        <v>#DIV/0!</v>
      </c>
      <c r="BY30" s="35">
        <f t="shared" si="125"/>
        <v>9.4158674803836051E-2</v>
      </c>
      <c r="BZ30" s="35"/>
      <c r="CB30" s="4" t="s">
        <v>194</v>
      </c>
      <c r="CC30" s="35">
        <f t="shared" ref="CC30:CE30" si="126">(CC9-CC23)^2/CC23</f>
        <v>2.6001863932898463E-2</v>
      </c>
      <c r="CD30" s="35">
        <f t="shared" si="126"/>
        <v>1.2567567567567568</v>
      </c>
      <c r="CE30" s="35" t="e">
        <f t="shared" si="126"/>
        <v>#DIV/0!</v>
      </c>
      <c r="CF30" s="35"/>
      <c r="CH30" s="4" t="s">
        <v>194</v>
      </c>
      <c r="CI30" s="35">
        <f t="shared" ref="CI30:CK30" si="127">(CI9-CI23)^2/CI23</f>
        <v>6.4082558593678826E-2</v>
      </c>
      <c r="CJ30" s="35">
        <f t="shared" si="127"/>
        <v>0.82269503546099276</v>
      </c>
      <c r="CK30" s="35">
        <f t="shared" si="127"/>
        <v>0.54294448520420657</v>
      </c>
      <c r="CL30" s="35"/>
      <c r="CN30" s="4" t="s">
        <v>194</v>
      </c>
      <c r="CO30" s="35">
        <f t="shared" ref="CO30:CQ30" si="128">(CO9-CO23)^2/CO23</f>
        <v>9.607843137254922E-2</v>
      </c>
      <c r="CP30" s="35">
        <f t="shared" si="128"/>
        <v>0.05</v>
      </c>
      <c r="CQ30" s="35">
        <f t="shared" si="128"/>
        <v>2.0833333333333335</v>
      </c>
      <c r="CR30" s="35"/>
    </row>
    <row r="31" spans="2:96" x14ac:dyDescent="0.25">
      <c r="B31" s="4" t="s">
        <v>195</v>
      </c>
      <c r="C31" s="35">
        <f t="shared" si="111"/>
        <v>3.9529325243610903E-3</v>
      </c>
      <c r="D31" s="35" t="e">
        <f t="shared" ref="D31:E31" si="129">(D10-D24)^2/D24</f>
        <v>#DIV/0!</v>
      </c>
      <c r="E31" s="35">
        <f t="shared" si="129"/>
        <v>0.58108108108108103</v>
      </c>
      <c r="F31" s="35"/>
      <c r="H31" s="4" t="s">
        <v>195</v>
      </c>
      <c r="I31" s="35">
        <f t="shared" si="113"/>
        <v>2.7761793893467744E-2</v>
      </c>
      <c r="J31" s="35" t="e">
        <f t="shared" ref="J31:K31" si="130">(J10-J24)^2/J24</f>
        <v>#DIV/0!</v>
      </c>
      <c r="K31" s="35">
        <f t="shared" si="130"/>
        <v>0.65702912214540121</v>
      </c>
      <c r="L31" s="35"/>
      <c r="N31" s="4" t="s">
        <v>195</v>
      </c>
      <c r="O31" s="35">
        <f t="shared" ref="O31:Q31" si="131">(O10-O24)^2/O24</f>
        <v>3.1957932383743348E-3</v>
      </c>
      <c r="P31" s="35" t="e">
        <f t="shared" si="131"/>
        <v>#DIV/0!</v>
      </c>
      <c r="Q31" s="35">
        <f t="shared" si="131"/>
        <v>7.5633773308191932E-2</v>
      </c>
      <c r="R31" s="35"/>
      <c r="T31" s="4" t="s">
        <v>195</v>
      </c>
      <c r="U31" s="35">
        <f t="shared" ref="U31:W31" si="132">(U10-U24)^2/U24</f>
        <v>2.9227053140096767E-2</v>
      </c>
      <c r="V31" s="35">
        <f t="shared" si="132"/>
        <v>6.4949006977992454E-2</v>
      </c>
      <c r="W31" s="35">
        <f t="shared" si="132"/>
        <v>0.12989801395598491</v>
      </c>
      <c r="X31" s="35"/>
      <c r="Z31" s="4" t="s">
        <v>195</v>
      </c>
      <c r="AA31" s="35">
        <f t="shared" ref="AA31:AC31" si="133">(AA10-AA24)^2/AA24</f>
        <v>3.8799632826736874E-2</v>
      </c>
      <c r="AB31" s="35">
        <f t="shared" si="133"/>
        <v>1.2080452545568829</v>
      </c>
      <c r="AC31" s="35">
        <f t="shared" si="133"/>
        <v>3.0798240100565781E-3</v>
      </c>
      <c r="AD31" s="35"/>
      <c r="AF31" s="4" t="s">
        <v>195</v>
      </c>
      <c r="AG31" s="35">
        <f t="shared" ref="AG31:AI31" si="134">(AG10-AG24)^2/AG24</f>
        <v>8.6235072281583711E-2</v>
      </c>
      <c r="AH31" s="35">
        <f t="shared" si="134"/>
        <v>0.30201131363922074</v>
      </c>
      <c r="AI31" s="35">
        <f t="shared" si="134"/>
        <v>2.3134147436473018</v>
      </c>
      <c r="AJ31" s="35"/>
      <c r="AL31" s="4" t="s">
        <v>195</v>
      </c>
      <c r="AM31" s="35">
        <f t="shared" ref="AM31:AO31" si="135">(AM10-AM24)^2/AM24</f>
        <v>6.5340562245362014E-4</v>
      </c>
      <c r="AN31" s="35">
        <f t="shared" si="135"/>
        <v>0.19641734758013843</v>
      </c>
      <c r="AO31" s="35">
        <f t="shared" si="135"/>
        <v>0.28214959145191698</v>
      </c>
      <c r="AP31" s="35"/>
      <c r="AR31" s="4" t="s">
        <v>195</v>
      </c>
      <c r="AS31" s="35">
        <f t="shared" ref="AS31:AU31" si="136">(AS10-AS24)^2/AS24</f>
        <v>7.1191267204556913E-4</v>
      </c>
      <c r="AT31" s="35">
        <f t="shared" si="136"/>
        <v>0.5886726783736751</v>
      </c>
      <c r="AU31" s="35">
        <f t="shared" si="136"/>
        <v>0.58503401360544216</v>
      </c>
      <c r="AV31" s="35"/>
      <c r="AX31" s="4" t="s">
        <v>195</v>
      </c>
      <c r="AY31" s="35">
        <f t="shared" ref="AY31:BA31" si="137">(AY10-AY24)^2/AY24</f>
        <v>3.3411152015803053E-2</v>
      </c>
      <c r="AZ31" s="35">
        <f t="shared" si="137"/>
        <v>0.7545568824638591</v>
      </c>
      <c r="BA31" s="35">
        <f t="shared" si="137"/>
        <v>4.5254556882463805E-2</v>
      </c>
      <c r="BB31" s="35"/>
      <c r="BD31" s="4" t="s">
        <v>195</v>
      </c>
      <c r="BE31" s="35">
        <f t="shared" ref="BE31:BG31" si="138">(BE10-BE24)^2/BE24</f>
        <v>1.763543118447073E-2</v>
      </c>
      <c r="BF31" s="35">
        <f t="shared" si="138"/>
        <v>0.91806590643799957</v>
      </c>
      <c r="BG31" s="35">
        <f t="shared" si="138"/>
        <v>0.31688665409595634</v>
      </c>
      <c r="BH31" s="35"/>
      <c r="BJ31" s="4" t="s">
        <v>195</v>
      </c>
      <c r="BK31" s="35">
        <f t="shared" ref="BK31:BM31" si="139">(BK10-BK24)^2/BK24</f>
        <v>3.9529325243610903E-3</v>
      </c>
      <c r="BL31" s="35" t="e">
        <f t="shared" si="139"/>
        <v>#DIV/0!</v>
      </c>
      <c r="BM31" s="35">
        <f t="shared" si="139"/>
        <v>0.58108108108108103</v>
      </c>
      <c r="BN31" s="35"/>
      <c r="BP31" s="4" t="s">
        <v>195</v>
      </c>
      <c r="BQ31" s="35">
        <f t="shared" ref="BQ31:BS31" si="140">(BQ10-BQ24)^2/BQ24</f>
        <v>3.3556812626580126E-2</v>
      </c>
      <c r="BR31" s="35">
        <f t="shared" si="140"/>
        <v>0.90603394091766187</v>
      </c>
      <c r="BS31" s="35">
        <f t="shared" si="140"/>
        <v>0.30201131363922074</v>
      </c>
      <c r="BT31" s="35"/>
      <c r="BV31" s="4" t="s">
        <v>195</v>
      </c>
      <c r="BW31" s="35">
        <f t="shared" ref="BW31:BY31" si="141">(BW10-BW24)^2/BW24</f>
        <v>2.8682465629730342E-3</v>
      </c>
      <c r="BX31" s="35" t="e">
        <f t="shared" si="141"/>
        <v>#DIV/0!</v>
      </c>
      <c r="BY31" s="35">
        <f t="shared" si="141"/>
        <v>6.7881835323695766E-2</v>
      </c>
      <c r="BZ31" s="35"/>
      <c r="CB31" s="4" t="s">
        <v>195</v>
      </c>
      <c r="CC31" s="35">
        <f t="shared" ref="CC31:CE31" si="142">(CC10-CC24)^2/CC24</f>
        <v>1.874552981208959E-2</v>
      </c>
      <c r="CD31" s="35">
        <f t="shared" si="142"/>
        <v>0.90603394091766187</v>
      </c>
      <c r="CE31" s="35" t="e">
        <f t="shared" si="142"/>
        <v>#DIV/0!</v>
      </c>
      <c r="CF31" s="35"/>
      <c r="CH31" s="4" t="s">
        <v>195</v>
      </c>
      <c r="CI31" s="35">
        <f t="shared" ref="CI31:CK31" si="143">(CI10-CI24)^2/CI24</f>
        <v>4.4780583113655084E-2</v>
      </c>
      <c r="CJ31" s="35">
        <f t="shared" si="143"/>
        <v>0.57489532598479032</v>
      </c>
      <c r="CK31" s="35">
        <f t="shared" si="143"/>
        <v>0.37940698966077085</v>
      </c>
      <c r="CL31" s="35"/>
      <c r="CN31" s="4" t="s">
        <v>195</v>
      </c>
      <c r="CO31" s="35">
        <f t="shared" ref="CO31:CQ31" si="144">(CO10-CO24)^2/CO24</f>
        <v>6.8627450980391885E-2</v>
      </c>
      <c r="CP31" s="35">
        <f t="shared" si="144"/>
        <v>3.5714285714285712E-2</v>
      </c>
      <c r="CQ31" s="35">
        <f t="shared" si="144"/>
        <v>1.4880952380952384</v>
      </c>
      <c r="CR31" s="35"/>
    </row>
    <row r="32" spans="2:96" x14ac:dyDescent="0.25">
      <c r="B32" s="3"/>
      <c r="C32" s="36"/>
      <c r="D32" s="36"/>
      <c r="E32" s="43"/>
      <c r="F32" s="36"/>
      <c r="H32" s="3"/>
      <c r="I32" s="36"/>
      <c r="J32" s="36"/>
      <c r="K32" s="43"/>
      <c r="L32" s="36"/>
      <c r="N32" s="3"/>
      <c r="O32" s="36"/>
      <c r="P32" s="36"/>
      <c r="Q32" s="43"/>
      <c r="R32" s="36"/>
      <c r="T32" s="3"/>
      <c r="U32" s="36"/>
      <c r="V32" s="36"/>
      <c r="W32" s="43"/>
      <c r="X32" s="36"/>
      <c r="Z32" s="3"/>
      <c r="AA32" s="36"/>
      <c r="AB32" s="36"/>
      <c r="AC32" s="43"/>
      <c r="AD32" s="36"/>
      <c r="AF32" s="3"/>
      <c r="AG32" s="36"/>
      <c r="AH32" s="36"/>
      <c r="AI32" s="43"/>
      <c r="AJ32" s="36"/>
      <c r="AL32" s="3"/>
      <c r="AM32" s="36"/>
      <c r="AN32" s="36"/>
      <c r="AO32" s="43"/>
      <c r="AP32" s="36"/>
      <c r="AR32" s="3"/>
      <c r="AS32" s="36"/>
      <c r="AT32" s="36"/>
      <c r="AU32" s="43"/>
      <c r="AV32" s="36"/>
      <c r="AX32" s="3"/>
      <c r="AY32" s="36"/>
      <c r="AZ32" s="36"/>
      <c r="BA32" s="43"/>
      <c r="BB32" s="36"/>
      <c r="BD32" s="3"/>
      <c r="BE32" s="36"/>
      <c r="BF32" s="36"/>
      <c r="BG32" s="43"/>
      <c r="BH32" s="36"/>
      <c r="BJ32" s="3"/>
      <c r="BK32" s="36"/>
      <c r="BL32" s="36"/>
      <c r="BM32" s="43"/>
      <c r="BN32" s="36"/>
      <c r="BP32" s="3"/>
      <c r="BQ32" s="36"/>
      <c r="BR32" s="36"/>
      <c r="BS32" s="43"/>
      <c r="BT32" s="36"/>
      <c r="BV32" s="3"/>
      <c r="BW32" s="36"/>
      <c r="BX32" s="36"/>
      <c r="BY32" s="43"/>
      <c r="BZ32" s="36"/>
      <c r="CB32" s="3"/>
      <c r="CC32" s="36"/>
      <c r="CD32" s="36"/>
      <c r="CE32" s="43"/>
      <c r="CF32" s="36"/>
      <c r="CH32" s="3"/>
      <c r="CI32" s="36"/>
      <c r="CJ32" s="36"/>
      <c r="CK32" s="43"/>
      <c r="CL32" s="36"/>
      <c r="CN32" s="3"/>
      <c r="CO32" s="36"/>
      <c r="CP32" s="36"/>
      <c r="CQ32" s="43"/>
      <c r="CR32" s="36"/>
    </row>
    <row r="33" spans="2:96" x14ac:dyDescent="0.25">
      <c r="B33" s="3" t="s">
        <v>184</v>
      </c>
      <c r="C33" s="36"/>
      <c r="D33" s="34">
        <v>1</v>
      </c>
      <c r="E33" s="42"/>
      <c r="F33" s="36"/>
      <c r="H33" s="3" t="s">
        <v>184</v>
      </c>
      <c r="I33" s="36"/>
      <c r="J33" s="34">
        <v>1</v>
      </c>
      <c r="K33" s="42"/>
      <c r="L33" s="36"/>
      <c r="N33" s="3" t="s">
        <v>184</v>
      </c>
      <c r="O33" s="36"/>
      <c r="P33" s="34">
        <v>1</v>
      </c>
      <c r="Q33" s="42"/>
      <c r="R33" s="36"/>
      <c r="T33" s="3" t="s">
        <v>184</v>
      </c>
      <c r="U33" s="36"/>
      <c r="V33" s="34">
        <v>2</v>
      </c>
      <c r="W33" s="42"/>
      <c r="X33" s="36"/>
      <c r="Z33" s="3" t="s">
        <v>184</v>
      </c>
      <c r="AA33" s="36"/>
      <c r="AB33" s="34">
        <v>2</v>
      </c>
      <c r="AC33" s="42"/>
      <c r="AD33" s="36"/>
      <c r="AF33" s="3" t="s">
        <v>184</v>
      </c>
      <c r="AG33" s="36"/>
      <c r="AH33" s="34">
        <v>2</v>
      </c>
      <c r="AI33" s="42"/>
      <c r="AJ33" s="36"/>
      <c r="AL33" s="3" t="s">
        <v>184</v>
      </c>
      <c r="AM33" s="36"/>
      <c r="AN33" s="34">
        <v>2</v>
      </c>
      <c r="AO33" s="42"/>
      <c r="AP33" s="36"/>
      <c r="AR33" s="3" t="s">
        <v>184</v>
      </c>
      <c r="AS33" s="36"/>
      <c r="AT33" s="34">
        <v>2</v>
      </c>
      <c r="AU33" s="42"/>
      <c r="AV33" s="36"/>
      <c r="AX33" s="3" t="s">
        <v>184</v>
      </c>
      <c r="AY33" s="36"/>
      <c r="AZ33" s="34">
        <v>2</v>
      </c>
      <c r="BA33" s="42"/>
      <c r="BB33" s="36"/>
      <c r="BD33" s="3" t="s">
        <v>184</v>
      </c>
      <c r="BE33" s="36"/>
      <c r="BF33" s="34">
        <v>2</v>
      </c>
      <c r="BG33" s="42"/>
      <c r="BH33" s="36"/>
      <c r="BJ33" s="3" t="s">
        <v>184</v>
      </c>
      <c r="BK33" s="36"/>
      <c r="BL33" s="34">
        <v>1</v>
      </c>
      <c r="BM33" s="42"/>
      <c r="BN33" s="36"/>
      <c r="BP33" s="3" t="s">
        <v>184</v>
      </c>
      <c r="BQ33" s="36"/>
      <c r="BR33" s="34">
        <v>2</v>
      </c>
      <c r="BS33" s="42"/>
      <c r="BT33" s="36"/>
      <c r="BV33" s="3" t="s">
        <v>184</v>
      </c>
      <c r="BW33" s="36"/>
      <c r="BX33" s="34">
        <v>1</v>
      </c>
      <c r="BY33" s="42"/>
      <c r="BZ33" s="36"/>
      <c r="CB33" s="3" t="s">
        <v>184</v>
      </c>
      <c r="CC33" s="36"/>
      <c r="CD33" s="34">
        <v>1</v>
      </c>
      <c r="CE33" s="42"/>
      <c r="CF33" s="36"/>
      <c r="CH33" s="3" t="s">
        <v>184</v>
      </c>
      <c r="CI33" s="36"/>
      <c r="CJ33" s="34">
        <v>2</v>
      </c>
      <c r="CK33" s="42"/>
      <c r="CL33" s="36"/>
      <c r="CN33" s="3" t="s">
        <v>184</v>
      </c>
      <c r="CO33" s="36"/>
      <c r="CP33" s="34">
        <v>2</v>
      </c>
      <c r="CQ33" s="42"/>
      <c r="CR33" s="36"/>
    </row>
    <row r="34" spans="2:96" x14ac:dyDescent="0.25">
      <c r="B34" s="3" t="s">
        <v>185</v>
      </c>
      <c r="D34" s="21">
        <f>C30+C31+E30+E31</f>
        <v>1.3965328066710556</v>
      </c>
      <c r="E34" s="44"/>
      <c r="F34" s="21"/>
      <c r="H34" s="3" t="s">
        <v>185</v>
      </c>
      <c r="J34" s="21">
        <f>I30+I31+K30+K31</f>
        <v>1.6346621866734292</v>
      </c>
      <c r="K34" s="44"/>
      <c r="L34" s="21"/>
      <c r="N34" s="3" t="s">
        <v>185</v>
      </c>
      <c r="P34" s="21">
        <f>O30+O31+Q30+Q31</f>
        <v>0.18817380401438399</v>
      </c>
      <c r="Q34" s="44"/>
      <c r="R34" s="21"/>
      <c r="T34" s="3" t="s">
        <v>185</v>
      </c>
      <c r="V34" s="21">
        <f>SUM(U30:W31)</f>
        <v>0.5424951267056527</v>
      </c>
      <c r="W34" s="44"/>
      <c r="X34" s="21"/>
      <c r="Z34" s="3" t="s">
        <v>185</v>
      </c>
      <c r="AB34" s="21">
        <f>SUM(AA30:AC31)</f>
        <v>2.9836912465526462</v>
      </c>
      <c r="AC34" s="44"/>
      <c r="AD34" s="21"/>
      <c r="AF34" s="3" t="s">
        <v>185</v>
      </c>
      <c r="AH34" s="21">
        <f>SUM(AG30:AI31)</f>
        <v>6.4491265673561244</v>
      </c>
      <c r="AI34" s="44"/>
      <c r="AJ34" s="21"/>
      <c r="AL34" s="3" t="s">
        <v>185</v>
      </c>
      <c r="AN34" s="21">
        <f>SUM(AM30:AO31)</f>
        <v>1.1439453388526988</v>
      </c>
      <c r="AO34" s="44"/>
      <c r="AP34" s="21"/>
      <c r="AR34" s="3" t="s">
        <v>185</v>
      </c>
      <c r="AT34" s="21">
        <f>SUM(AS30:AU31)</f>
        <v>2.8301563095691957</v>
      </c>
      <c r="AU34" s="44"/>
      <c r="AV34" s="21"/>
      <c r="AX34" s="3" t="s">
        <v>185</v>
      </c>
      <c r="AZ34" s="21">
        <f>SUM(AY30:BA31)</f>
        <v>1.9889829600257205</v>
      </c>
      <c r="BA34" s="44"/>
      <c r="BB34" s="21"/>
      <c r="BD34" s="3" t="s">
        <v>185</v>
      </c>
      <c r="BF34" s="21">
        <f>SUM(BE30:BG31)</f>
        <v>2.990048754424631</v>
      </c>
      <c r="BG34" s="44"/>
      <c r="BH34" s="21"/>
      <c r="BJ34" s="3" t="s">
        <v>185</v>
      </c>
      <c r="BL34" s="21">
        <f>BK30+BK31+BM30+BM31</f>
        <v>1.3965328066710556</v>
      </c>
      <c r="BM34" s="44"/>
      <c r="BN34" s="21"/>
      <c r="BP34" s="3" t="s">
        <v>185</v>
      </c>
      <c r="BR34" s="21">
        <f>SUM(BQ30:BS31)</f>
        <v>2.963824289405685</v>
      </c>
      <c r="BS34" s="44"/>
      <c r="BT34" s="21"/>
      <c r="BV34" s="3" t="s">
        <v>185</v>
      </c>
      <c r="BX34" s="21">
        <f>BW30+BW31+BY30+BY31</f>
        <v>0.16888729224559648</v>
      </c>
      <c r="BY34" s="44"/>
      <c r="BZ34" s="21"/>
      <c r="CB34" s="3" t="s">
        <v>185</v>
      </c>
      <c r="CD34" s="21">
        <f>SUM(CC30:CD31)</f>
        <v>2.2075380914194067</v>
      </c>
      <c r="CE34" s="44"/>
      <c r="CF34" s="21"/>
      <c r="CH34" s="3" t="s">
        <v>185</v>
      </c>
      <c r="CJ34" s="21">
        <f>SUM(CI30:CK31)</f>
        <v>2.4288049780180945</v>
      </c>
      <c r="CK34" s="44"/>
      <c r="CL34" s="21"/>
      <c r="CN34" s="3" t="s">
        <v>185</v>
      </c>
      <c r="CP34" s="21">
        <f>SUM(CO30:CQ31)</f>
        <v>3.821848739495799</v>
      </c>
      <c r="CQ34" s="44"/>
      <c r="CR34" s="21"/>
    </row>
    <row r="35" spans="2:96" x14ac:dyDescent="0.25">
      <c r="B35" s="3" t="s">
        <v>186</v>
      </c>
      <c r="D35" s="37">
        <f>_xlfn.CHISQ.DIST.RT(D34,D33)</f>
        <v>0.23730495545608746</v>
      </c>
      <c r="E35" s="45"/>
      <c r="H35" s="3" t="s">
        <v>186</v>
      </c>
      <c r="J35" s="37">
        <f>_xlfn.CHISQ.DIST.RT(J34,J33)</f>
        <v>0.20105941343127515</v>
      </c>
      <c r="K35" s="45"/>
      <c r="N35" s="3" t="s">
        <v>186</v>
      </c>
      <c r="P35" s="37">
        <f>_xlfn.CHISQ.DIST.RT(P34,P33)</f>
        <v>0.66444091056058263</v>
      </c>
      <c r="Q35" s="45"/>
      <c r="T35" s="3" t="s">
        <v>186</v>
      </c>
      <c r="V35" s="37">
        <f>_xlfn.CHISQ.DIST.RT(V34,V33)</f>
        <v>0.7624277238758389</v>
      </c>
      <c r="W35" s="45"/>
      <c r="Z35" s="3" t="s">
        <v>186</v>
      </c>
      <c r="AB35" s="37">
        <f>_xlfn.CHISQ.DIST.RT(AB34,AB33)</f>
        <v>0.22495708613077889</v>
      </c>
      <c r="AC35" s="45"/>
      <c r="AF35" s="3" t="s">
        <v>186</v>
      </c>
      <c r="AH35" s="37">
        <f>_xlfn.CHISQ.DIST.RT(AH34,AH33)</f>
        <v>3.9773147366613089E-2</v>
      </c>
      <c r="AI35" s="45"/>
      <c r="AL35" s="3" t="s">
        <v>186</v>
      </c>
      <c r="AN35" s="37">
        <f>_xlfn.CHISQ.DIST.RT(AN34,AN33)</f>
        <v>0.56441094358342681</v>
      </c>
      <c r="AO35" s="45"/>
      <c r="AR35" s="3" t="s">
        <v>186</v>
      </c>
      <c r="AT35" s="37">
        <f>_xlfn.CHISQ.DIST.RT(AT34,AT33)</f>
        <v>0.24290662839164626</v>
      </c>
      <c r="AU35" s="45"/>
      <c r="AX35" s="3" t="s">
        <v>186</v>
      </c>
      <c r="AZ35" s="37">
        <f>_xlfn.CHISQ.DIST.RT(AZ34,AZ33)</f>
        <v>0.36991150411729712</v>
      </c>
      <c r="BA35" s="45"/>
      <c r="BD35" s="3" t="s">
        <v>186</v>
      </c>
      <c r="BF35" s="37">
        <f>_xlfn.CHISQ.DIST.RT(BF34,BF33)</f>
        <v>0.2242431382413155</v>
      </c>
      <c r="BG35" s="45"/>
      <c r="BJ35" s="3" t="s">
        <v>186</v>
      </c>
      <c r="BL35" s="37">
        <f>_xlfn.CHISQ.DIST.RT(BL34,BL33)</f>
        <v>0.23730495545608746</v>
      </c>
      <c r="BM35" s="45"/>
      <c r="BP35" s="3" t="s">
        <v>186</v>
      </c>
      <c r="BR35" s="37">
        <f>_xlfn.CHISQ.DIST.RT(BR34,BR33)</f>
        <v>0.22720282807421927</v>
      </c>
      <c r="BS35" s="45"/>
      <c r="BV35" s="3" t="s">
        <v>186</v>
      </c>
      <c r="BX35" s="37">
        <f>_xlfn.CHISQ.DIST.RT(BX34,BX33)</f>
        <v>0.68110260534133604</v>
      </c>
      <c r="BY35" s="45"/>
      <c r="CB35" s="3" t="s">
        <v>186</v>
      </c>
      <c r="CD35" s="37">
        <f>_xlfn.CHISQ.DIST.RT(CD34,CD33)</f>
        <v>0.13733768853073794</v>
      </c>
      <c r="CE35" s="45"/>
      <c r="CH35" s="3" t="s">
        <v>186</v>
      </c>
      <c r="CJ35" s="37">
        <f>_xlfn.CHISQ.DIST.RT(CJ34,CJ33)</f>
        <v>0.29688735476487582</v>
      </c>
      <c r="CK35" s="45"/>
      <c r="CN35" s="3" t="s">
        <v>186</v>
      </c>
      <c r="CP35" s="37">
        <f>_xlfn.CHISQ.DIST.RT(CP34,CP33)</f>
        <v>0.14794356881068907</v>
      </c>
      <c r="CQ35" s="45"/>
    </row>
  </sheetData>
  <mergeCells count="64">
    <mergeCell ref="O7:P7"/>
    <mergeCell ref="O14:P14"/>
    <mergeCell ref="O21:P21"/>
    <mergeCell ref="O28:P28"/>
    <mergeCell ref="C21:D21"/>
    <mergeCell ref="C28:D28"/>
    <mergeCell ref="C7:D7"/>
    <mergeCell ref="C14:D14"/>
    <mergeCell ref="I7:J7"/>
    <mergeCell ref="I14:J14"/>
    <mergeCell ref="I21:J21"/>
    <mergeCell ref="I28:J28"/>
    <mergeCell ref="AA7:AB7"/>
    <mergeCell ref="AA14:AB14"/>
    <mergeCell ref="AA21:AB21"/>
    <mergeCell ref="AA28:AB28"/>
    <mergeCell ref="U7:V7"/>
    <mergeCell ref="U14:V14"/>
    <mergeCell ref="U21:V21"/>
    <mergeCell ref="U28:V28"/>
    <mergeCell ref="AG7:AH7"/>
    <mergeCell ref="AG14:AH14"/>
    <mergeCell ref="AG21:AH21"/>
    <mergeCell ref="AG28:AH28"/>
    <mergeCell ref="AM7:AN7"/>
    <mergeCell ref="AM14:AN14"/>
    <mergeCell ref="AM21:AN21"/>
    <mergeCell ref="AM28:AN28"/>
    <mergeCell ref="AS7:AT7"/>
    <mergeCell ref="AS14:AT14"/>
    <mergeCell ref="AS21:AT21"/>
    <mergeCell ref="AS28:AT28"/>
    <mergeCell ref="AY7:AZ7"/>
    <mergeCell ref="AY14:AZ14"/>
    <mergeCell ref="AY21:AZ21"/>
    <mergeCell ref="AY28:AZ28"/>
    <mergeCell ref="BE7:BF7"/>
    <mergeCell ref="BE14:BF14"/>
    <mergeCell ref="BE21:BF21"/>
    <mergeCell ref="BE28:BF28"/>
    <mergeCell ref="BK7:BL7"/>
    <mergeCell ref="BK14:BL14"/>
    <mergeCell ref="BK21:BL21"/>
    <mergeCell ref="BK28:BL28"/>
    <mergeCell ref="BQ7:BR7"/>
    <mergeCell ref="BQ14:BR14"/>
    <mergeCell ref="BQ21:BR21"/>
    <mergeCell ref="BQ28:BR28"/>
    <mergeCell ref="BW7:BX7"/>
    <mergeCell ref="BW14:BX14"/>
    <mergeCell ref="BW21:BX21"/>
    <mergeCell ref="BW28:BX28"/>
    <mergeCell ref="CO7:CP7"/>
    <mergeCell ref="CO14:CP14"/>
    <mergeCell ref="CO21:CP21"/>
    <mergeCell ref="CO28:CP28"/>
    <mergeCell ref="CC7:CD7"/>
    <mergeCell ref="CC14:CD14"/>
    <mergeCell ref="CC21:CD21"/>
    <mergeCell ref="CC28:CD28"/>
    <mergeCell ref="CI7:CJ7"/>
    <mergeCell ref="CI14:CJ14"/>
    <mergeCell ref="CI21:CJ21"/>
    <mergeCell ref="CI28:CJ2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2EE4-CD98-4E1B-8E94-713D0C28C6B3}">
  <dimension ref="B2:CR35"/>
  <sheetViews>
    <sheetView topLeftCell="A4" workbookViewId="0">
      <selection activeCell="A35" sqref="A35"/>
    </sheetView>
  </sheetViews>
  <sheetFormatPr defaultRowHeight="15" x14ac:dyDescent="0.25"/>
  <cols>
    <col min="2" max="2" width="24" bestFit="1" customWidth="1"/>
    <col min="3" max="3" width="16.28515625" customWidth="1"/>
    <col min="4" max="4" width="11.85546875" bestFit="1" customWidth="1"/>
    <col min="5" max="5" width="11.7109375" style="7" bestFit="1" customWidth="1"/>
    <col min="8" max="8" width="27.28515625" customWidth="1"/>
    <col min="9" max="9" width="20.5703125" customWidth="1"/>
    <col min="10" max="10" width="11.85546875" bestFit="1" customWidth="1"/>
    <col min="11" max="11" width="11.7109375" bestFit="1" customWidth="1"/>
    <col min="14" max="14" width="25.7109375" customWidth="1"/>
    <col min="15" max="15" width="10.7109375" customWidth="1"/>
    <col min="16" max="16" width="11.85546875" bestFit="1" customWidth="1"/>
    <col min="17" max="17" width="11.7109375" bestFit="1" customWidth="1"/>
    <col min="20" max="20" width="23.42578125" customWidth="1"/>
    <col min="21" max="21" width="11" customWidth="1"/>
    <col min="22" max="22" width="11.85546875" bestFit="1" customWidth="1"/>
    <col min="23" max="23" width="11.7109375" bestFit="1" customWidth="1"/>
    <col min="26" max="26" width="19.140625" customWidth="1"/>
    <col min="28" max="28" width="11.85546875" bestFit="1" customWidth="1"/>
    <col min="29" max="29" width="11.7109375" bestFit="1" customWidth="1"/>
    <col min="32" max="32" width="19.5703125" customWidth="1"/>
    <col min="34" max="34" width="11.85546875" bestFit="1" customWidth="1"/>
    <col min="35" max="35" width="11.7109375" bestFit="1" customWidth="1"/>
    <col min="38" max="38" width="24" bestFit="1" customWidth="1"/>
    <col min="40" max="40" width="11.85546875" bestFit="1" customWidth="1"/>
    <col min="41" max="41" width="11.7109375" bestFit="1" customWidth="1"/>
    <col min="44" max="44" width="24" bestFit="1" customWidth="1"/>
    <col min="46" max="46" width="11.85546875" bestFit="1" customWidth="1"/>
    <col min="47" max="47" width="11.7109375" bestFit="1" customWidth="1"/>
    <col min="50" max="50" width="23.7109375" customWidth="1"/>
    <col min="52" max="52" width="11.85546875" bestFit="1" customWidth="1"/>
    <col min="53" max="53" width="11.7109375" bestFit="1" customWidth="1"/>
    <col min="56" max="56" width="24" bestFit="1" customWidth="1"/>
    <col min="58" max="58" width="11.85546875" bestFit="1" customWidth="1"/>
    <col min="59" max="59" width="11.7109375" bestFit="1" customWidth="1"/>
    <col min="62" max="62" width="24" bestFit="1" customWidth="1"/>
    <col min="64" max="64" width="11.85546875" bestFit="1" customWidth="1"/>
    <col min="65" max="65" width="11.7109375" bestFit="1" customWidth="1"/>
    <col min="68" max="68" width="24" bestFit="1" customWidth="1"/>
    <col min="70" max="70" width="11.85546875" bestFit="1" customWidth="1"/>
    <col min="71" max="71" width="11.7109375" bestFit="1" customWidth="1"/>
    <col min="74" max="74" width="24" bestFit="1" customWidth="1"/>
    <col min="76" max="76" width="11.85546875" bestFit="1" customWidth="1"/>
    <col min="77" max="77" width="11.7109375" bestFit="1" customWidth="1"/>
    <col min="80" max="80" width="24" bestFit="1" customWidth="1"/>
    <col min="82" max="82" width="11.85546875" bestFit="1" customWidth="1"/>
    <col min="83" max="83" width="11.7109375" bestFit="1" customWidth="1"/>
    <col min="86" max="86" width="24" bestFit="1" customWidth="1"/>
    <col min="88" max="88" width="11.85546875" bestFit="1" customWidth="1"/>
    <col min="89" max="89" width="11.7109375" bestFit="1" customWidth="1"/>
    <col min="92" max="92" width="24" bestFit="1" customWidth="1"/>
    <col min="94" max="94" width="11.85546875" bestFit="1" customWidth="1"/>
    <col min="95" max="95" width="11.7109375" bestFit="1" customWidth="1"/>
  </cols>
  <sheetData>
    <row r="2" spans="2:96" x14ac:dyDescent="0.25">
      <c r="C2" s="28" t="s">
        <v>187</v>
      </c>
    </row>
    <row r="3" spans="2:96" x14ac:dyDescent="0.25">
      <c r="C3" s="28" t="s">
        <v>188</v>
      </c>
    </row>
    <row r="6" spans="2:96" x14ac:dyDescent="0.25">
      <c r="B6" s="3" t="s">
        <v>179</v>
      </c>
      <c r="H6" s="3" t="s">
        <v>179</v>
      </c>
      <c r="K6" s="7"/>
      <c r="N6" s="3" t="s">
        <v>179</v>
      </c>
      <c r="Q6" s="7"/>
      <c r="T6" s="3" t="s">
        <v>179</v>
      </c>
      <c r="W6" s="7"/>
      <c r="Z6" s="3" t="s">
        <v>179</v>
      </c>
      <c r="AC6" s="7"/>
      <c r="AF6" s="3" t="s">
        <v>179</v>
      </c>
      <c r="AI6" s="7"/>
      <c r="AL6" s="3" t="s">
        <v>179</v>
      </c>
      <c r="AO6" s="7"/>
      <c r="AR6" s="3" t="s">
        <v>179</v>
      </c>
      <c r="AU6" s="7"/>
      <c r="AX6" s="3" t="s">
        <v>179</v>
      </c>
      <c r="BA6" s="7"/>
      <c r="BD6" s="3" t="s">
        <v>179</v>
      </c>
      <c r="BG6" s="7"/>
      <c r="BJ6" s="3" t="s">
        <v>179</v>
      </c>
      <c r="BM6" s="7"/>
      <c r="BP6" s="3" t="s">
        <v>179</v>
      </c>
      <c r="BS6" s="7"/>
      <c r="BV6" s="3" t="s">
        <v>179</v>
      </c>
      <c r="BY6" s="7"/>
      <c r="CB6" s="3" t="s">
        <v>179</v>
      </c>
      <c r="CE6" s="7"/>
      <c r="CH6" s="3" t="s">
        <v>179</v>
      </c>
      <c r="CK6" s="7"/>
      <c r="CN6" s="3" t="s">
        <v>179</v>
      </c>
      <c r="CQ6" s="7"/>
    </row>
    <row r="7" spans="2:96" x14ac:dyDescent="0.25">
      <c r="C7" s="52" t="s">
        <v>196</v>
      </c>
      <c r="D7" s="52"/>
      <c r="E7" s="40"/>
      <c r="F7" s="39"/>
      <c r="I7" s="52" t="s">
        <v>190</v>
      </c>
      <c r="J7" s="52"/>
      <c r="K7" s="40"/>
      <c r="L7" s="39"/>
      <c r="O7" s="52" t="s">
        <v>197</v>
      </c>
      <c r="P7" s="52"/>
      <c r="Q7" s="40"/>
      <c r="R7" s="39"/>
      <c r="U7" s="52" t="s">
        <v>198</v>
      </c>
      <c r="V7" s="52"/>
      <c r="W7" s="40"/>
      <c r="X7" s="39"/>
      <c r="AA7" s="52" t="s">
        <v>199</v>
      </c>
      <c r="AB7" s="52"/>
      <c r="AC7" s="40"/>
      <c r="AD7" s="39"/>
      <c r="AG7" s="52" t="s">
        <v>200</v>
      </c>
      <c r="AH7" s="52"/>
      <c r="AI7" s="40"/>
      <c r="AJ7" s="39"/>
      <c r="AM7" s="52" t="s">
        <v>201</v>
      </c>
      <c r="AN7" s="52"/>
      <c r="AO7" s="40"/>
      <c r="AP7" s="39"/>
      <c r="AS7" s="52" t="s">
        <v>202</v>
      </c>
      <c r="AT7" s="52"/>
      <c r="AU7" s="40"/>
      <c r="AV7" s="39"/>
      <c r="AY7" s="52" t="s">
        <v>203</v>
      </c>
      <c r="AZ7" s="52"/>
      <c r="BA7" s="40"/>
      <c r="BB7" s="39"/>
      <c r="BE7" s="52" t="s">
        <v>204</v>
      </c>
      <c r="BF7" s="52"/>
      <c r="BG7" s="40"/>
      <c r="BH7" s="39"/>
      <c r="BK7" s="52" t="s">
        <v>205</v>
      </c>
      <c r="BL7" s="52"/>
      <c r="BM7" s="40"/>
      <c r="BN7" s="39"/>
      <c r="BQ7" s="52" t="s">
        <v>206</v>
      </c>
      <c r="BR7" s="52"/>
      <c r="BS7" s="40"/>
      <c r="BT7" s="39"/>
      <c r="BW7" s="52" t="s">
        <v>207</v>
      </c>
      <c r="BX7" s="52"/>
      <c r="BY7" s="40"/>
      <c r="BZ7" s="39"/>
      <c r="CC7" s="52" t="s">
        <v>208</v>
      </c>
      <c r="CD7" s="52"/>
      <c r="CE7" s="40"/>
      <c r="CF7" s="39"/>
      <c r="CI7" s="52" t="s">
        <v>209</v>
      </c>
      <c r="CJ7" s="52"/>
      <c r="CK7" s="40"/>
      <c r="CL7" s="39"/>
      <c r="CO7" s="52" t="s">
        <v>210</v>
      </c>
      <c r="CP7" s="52"/>
      <c r="CQ7" s="40"/>
      <c r="CR7" s="39"/>
    </row>
    <row r="8" spans="2:96" x14ac:dyDescent="0.25">
      <c r="C8" s="30" t="s">
        <v>191</v>
      </c>
      <c r="D8" s="30" t="s">
        <v>192</v>
      </c>
      <c r="E8" s="41" t="s">
        <v>193</v>
      </c>
      <c r="F8" s="31" t="s">
        <v>180</v>
      </c>
      <c r="I8" s="30" t="s">
        <v>191</v>
      </c>
      <c r="J8" s="30" t="s">
        <v>192</v>
      </c>
      <c r="K8" s="41" t="s">
        <v>193</v>
      </c>
      <c r="L8" s="31" t="s">
        <v>180</v>
      </c>
      <c r="O8" s="30" t="s">
        <v>191</v>
      </c>
      <c r="P8" s="30" t="s">
        <v>192</v>
      </c>
      <c r="Q8" s="41" t="s">
        <v>193</v>
      </c>
      <c r="R8" s="31" t="s">
        <v>180</v>
      </c>
      <c r="U8" s="30" t="s">
        <v>191</v>
      </c>
      <c r="V8" s="30" t="s">
        <v>192</v>
      </c>
      <c r="W8" s="41" t="s">
        <v>193</v>
      </c>
      <c r="X8" s="31" t="s">
        <v>180</v>
      </c>
      <c r="AA8" s="30" t="s">
        <v>191</v>
      </c>
      <c r="AB8" s="30" t="s">
        <v>192</v>
      </c>
      <c r="AC8" s="41" t="s">
        <v>193</v>
      </c>
      <c r="AD8" s="31" t="s">
        <v>180</v>
      </c>
      <c r="AG8" s="30" t="s">
        <v>191</v>
      </c>
      <c r="AH8" s="30" t="s">
        <v>192</v>
      </c>
      <c r="AI8" s="41" t="s">
        <v>193</v>
      </c>
      <c r="AJ8" s="31" t="s">
        <v>180</v>
      </c>
      <c r="AM8" s="30" t="s">
        <v>191</v>
      </c>
      <c r="AN8" s="30" t="s">
        <v>192</v>
      </c>
      <c r="AO8" s="41" t="s">
        <v>193</v>
      </c>
      <c r="AP8" s="31" t="s">
        <v>180</v>
      </c>
      <c r="AS8" s="30" t="s">
        <v>191</v>
      </c>
      <c r="AT8" s="30" t="s">
        <v>192</v>
      </c>
      <c r="AU8" s="41" t="s">
        <v>193</v>
      </c>
      <c r="AV8" s="31" t="s">
        <v>180</v>
      </c>
      <c r="AY8" s="30" t="s">
        <v>191</v>
      </c>
      <c r="AZ8" s="30" t="s">
        <v>192</v>
      </c>
      <c r="BA8" s="41" t="s">
        <v>193</v>
      </c>
      <c r="BB8" s="31" t="s">
        <v>180</v>
      </c>
      <c r="BE8" s="30" t="s">
        <v>191</v>
      </c>
      <c r="BF8" s="30" t="s">
        <v>192</v>
      </c>
      <c r="BG8" s="41" t="s">
        <v>193</v>
      </c>
      <c r="BH8" s="31" t="s">
        <v>180</v>
      </c>
      <c r="BK8" s="30" t="s">
        <v>191</v>
      </c>
      <c r="BL8" s="30" t="s">
        <v>192</v>
      </c>
      <c r="BM8" s="41" t="s">
        <v>193</v>
      </c>
      <c r="BN8" s="31" t="s">
        <v>180</v>
      </c>
      <c r="BQ8" s="30" t="s">
        <v>191</v>
      </c>
      <c r="BR8" s="30" t="s">
        <v>192</v>
      </c>
      <c r="BS8" s="41" t="s">
        <v>193</v>
      </c>
      <c r="BT8" s="31" t="s">
        <v>180</v>
      </c>
      <c r="BW8" s="30" t="s">
        <v>191</v>
      </c>
      <c r="BX8" s="30" t="s">
        <v>192</v>
      </c>
      <c r="BY8" s="41" t="s">
        <v>193</v>
      </c>
      <c r="BZ8" s="31" t="s">
        <v>180</v>
      </c>
      <c r="CC8" s="30" t="s">
        <v>191</v>
      </c>
      <c r="CD8" s="30" t="s">
        <v>192</v>
      </c>
      <c r="CE8" s="41" t="s">
        <v>193</v>
      </c>
      <c r="CF8" s="31" t="s">
        <v>180</v>
      </c>
      <c r="CI8" s="30" t="s">
        <v>191</v>
      </c>
      <c r="CJ8" s="30" t="s">
        <v>192</v>
      </c>
      <c r="CK8" s="41" t="s">
        <v>193</v>
      </c>
      <c r="CL8" s="31" t="s">
        <v>180</v>
      </c>
      <c r="CO8" s="30" t="s">
        <v>191</v>
      </c>
      <c r="CP8" s="30" t="s">
        <v>192</v>
      </c>
      <c r="CQ8" s="41" t="s">
        <v>193</v>
      </c>
      <c r="CR8" s="31" t="s">
        <v>180</v>
      </c>
    </row>
    <row r="9" spans="2:96" x14ac:dyDescent="0.25">
      <c r="B9" s="4" t="s">
        <v>194</v>
      </c>
      <c r="C9" s="32">
        <f>COUNTIFS(datasheet!$I$2:$I$214,0,datasheet!L2:L214,0)</f>
        <v>61</v>
      </c>
      <c r="D9" s="32">
        <f>COUNTIFS(datasheet!$I$2:$I$214,0,datasheet!L2:L214,"&lt;0")</f>
        <v>0</v>
      </c>
      <c r="E9" s="28">
        <f>COUNTIFS(datasheet!$I$2:$I$214,0,datasheet!L2:L214,"&gt;0")</f>
        <v>1</v>
      </c>
      <c r="F9" s="32">
        <f>SUM(C9:E9)</f>
        <v>62</v>
      </c>
      <c r="H9" s="4" t="s">
        <v>194</v>
      </c>
      <c r="I9" s="32">
        <f>COUNTIFS(datasheet!$I$2:$I$214,0,datasheet!R2:R214,0)</f>
        <v>61</v>
      </c>
      <c r="J9" s="32">
        <f>COUNTIFS(datasheet!$I$2:$I$214,0,datasheet!R2:R214,"&lt;0")</f>
        <v>0</v>
      </c>
      <c r="K9" s="28">
        <f>COUNTIFS(datasheet!$I$2:$I$214,0,datasheet!R2:R214,"&gt;0")</f>
        <v>1</v>
      </c>
      <c r="L9" s="32">
        <f>SUM(I9:K9)</f>
        <v>62</v>
      </c>
      <c r="N9" s="4" t="s">
        <v>194</v>
      </c>
      <c r="O9" s="32">
        <f>COUNTIFS(datasheet!$I$2:$I$214,0,datasheet!O2:O214,0)</f>
        <v>60</v>
      </c>
      <c r="P9" s="32">
        <f>COUNTIFS(datasheet!$I$2:$I$214,0,datasheet!O2:O214,"&lt;0")</f>
        <v>0</v>
      </c>
      <c r="Q9" s="28">
        <f>COUNTIFS(datasheet!$I$2:$I$214,0,datasheet!O2:O214,"&gt;0")</f>
        <v>2</v>
      </c>
      <c r="R9" s="32">
        <f>SUM(O9:Q9)</f>
        <v>62</v>
      </c>
      <c r="T9" s="4" t="s">
        <v>194</v>
      </c>
      <c r="U9" s="32">
        <f>COUNTIFS(datasheet!$I$2:$I$214,0,datasheet!X2:X214,0)</f>
        <v>51</v>
      </c>
      <c r="V9" s="32">
        <f>COUNTIFS(datasheet!$I$2:$I$214,0,datasheet!X2:X214,"&lt;0")</f>
        <v>2</v>
      </c>
      <c r="W9" s="28">
        <f>COUNTIFS(datasheet!$I$2:$I$214,0,datasheet!X2:X214,"&gt;0")</f>
        <v>4</v>
      </c>
      <c r="X9" s="32">
        <f>SUM(U9:W9)</f>
        <v>57</v>
      </c>
      <c r="Z9" s="4" t="s">
        <v>194</v>
      </c>
      <c r="AA9" s="32">
        <f>COUNTIFS(datasheet!$I$2:$I$214,0,datasheet!U2:U214,0)</f>
        <v>60</v>
      </c>
      <c r="AB9" s="32">
        <f>COUNTIFS(datasheet!$I$2:$I$214,0,datasheet!U2:U214,"&lt;0")</f>
        <v>0</v>
      </c>
      <c r="AC9" s="28">
        <f>COUNTIFS(datasheet!$I$2:$I$214,0,datasheet!U2:U214,"&gt;0")</f>
        <v>2</v>
      </c>
      <c r="AD9" s="32">
        <f>SUM(AA9:AC9)</f>
        <v>62</v>
      </c>
      <c r="AF9" s="4" t="s">
        <v>194</v>
      </c>
      <c r="AG9" s="32">
        <f>COUNTIFS(datasheet!$I$2:$I$214,0,datasheet!AA2:AA214,0)</f>
        <v>56</v>
      </c>
      <c r="AH9" s="32">
        <f>COUNTIFS(datasheet!$I$2:$I$214,0,datasheet!AA2:AA214,"&lt;0")</f>
        <v>0</v>
      </c>
      <c r="AI9" s="28">
        <f>COUNTIFS(datasheet!$I$2:$I$214,0,datasheet!AA2:AA214,"&gt;0")</f>
        <v>6</v>
      </c>
      <c r="AJ9" s="32">
        <f>SUM(AG9:AI9)</f>
        <v>62</v>
      </c>
      <c r="AL9" s="4" t="s">
        <v>194</v>
      </c>
      <c r="AM9" s="32">
        <f>COUNTIFS(datasheet!$I$2:$I$214,0,datasheet!AD2:AD214,0)</f>
        <v>58</v>
      </c>
      <c r="AN9" s="32">
        <f>COUNTIFS(datasheet!$I$2:$I$214,0,datasheet!AD2:AD214,"&lt;0")</f>
        <v>1</v>
      </c>
      <c r="AO9" s="28">
        <f>COUNTIFS(datasheet!$I$2:$I$214,0,datasheet!AD2:AD214,"&gt;0")</f>
        <v>3</v>
      </c>
      <c r="AP9" s="32">
        <f>SUM(AM9:AO9)</f>
        <v>62</v>
      </c>
      <c r="AR9" s="4" t="s">
        <v>194</v>
      </c>
      <c r="AS9" s="32">
        <f>COUNTIFS(datasheet!$I$2:$I$214,0,datasheet!AG2:AG214,0)</f>
        <v>60</v>
      </c>
      <c r="AT9" s="32">
        <f>COUNTIFS(datasheet!$I$2:$I$214,0,datasheet!AG2:AG214,"&lt;0")</f>
        <v>0</v>
      </c>
      <c r="AU9" s="28">
        <f>COUNTIFS(datasheet!$I$2:$I$214,0,datasheet!AG2:AG214,"&gt;0")</f>
        <v>1</v>
      </c>
      <c r="AV9" s="32">
        <f>SUM(AS9:AU9)</f>
        <v>61</v>
      </c>
      <c r="AX9" s="4" t="s">
        <v>194</v>
      </c>
      <c r="AY9" s="32">
        <f>COUNTIFS(datasheet!$I$2:$I$214,0,datasheet!AJ2:AJ214,0)</f>
        <v>57</v>
      </c>
      <c r="AZ9" s="32">
        <f>COUNTIFS(datasheet!$I$2:$I$214,0,datasheet!AJ2:AJ214,"&lt;0")</f>
        <v>3</v>
      </c>
      <c r="BA9" s="28">
        <f>COUNTIFS(datasheet!$I$2:$I$214,0,datasheet!AJ2:AJ214,"&gt;0")</f>
        <v>2</v>
      </c>
      <c r="BB9" s="32">
        <f>SUM(AY9:BA9)</f>
        <v>62</v>
      </c>
      <c r="BD9" s="4" t="s">
        <v>194</v>
      </c>
      <c r="BE9" s="32">
        <f>COUNTIFS(datasheet!$I$2:$I$214,0,datasheet!AM2:AM214,0)</f>
        <v>59</v>
      </c>
      <c r="BF9" s="32">
        <f>COUNTIFS(datasheet!$I$2:$I$214,0,datasheet!AM2:AM214,"&lt;0")</f>
        <v>1</v>
      </c>
      <c r="BG9" s="28">
        <f>COUNTIFS(datasheet!$I$2:$I$214,0,datasheet!AM2:AM214,"&gt;0")</f>
        <v>2</v>
      </c>
      <c r="BH9" s="32">
        <f>SUM(BE9:BG9)</f>
        <v>62</v>
      </c>
      <c r="BJ9" s="4" t="s">
        <v>194</v>
      </c>
      <c r="BK9" s="32">
        <f>COUNTIFS(datasheet!$I$2:$I$214,0,datasheet!AV2:AV214,0)</f>
        <v>61</v>
      </c>
      <c r="BL9" s="32">
        <f>COUNTIFS(datasheet!$I$2:$I$214,0,datasheet!AV2:AV214,"&lt;0")</f>
        <v>0</v>
      </c>
      <c r="BM9" s="28">
        <f>COUNTIFS(datasheet!$I$2:$I$214,0,datasheet!AV2:AV214,"&gt;0")</f>
        <v>1</v>
      </c>
      <c r="BN9" s="32">
        <f>SUM(BK9:BM9)</f>
        <v>62</v>
      </c>
      <c r="BP9" s="4" t="s">
        <v>194</v>
      </c>
      <c r="BQ9" s="32">
        <f>COUNTIFS(datasheet!$I$2:$I$214,0,datasheet!AS2:AS214,0)</f>
        <v>62</v>
      </c>
      <c r="BR9" s="32">
        <f>COUNTIFS(datasheet!$I$2:$I$214,0,datasheet!AS2:AS214,"&lt;0")</f>
        <v>0</v>
      </c>
      <c r="BS9" s="28">
        <f>COUNTIFS(datasheet!$I$2:$I$214,0,datasheet!AS2:AS214,"&gt;0")</f>
        <v>0</v>
      </c>
      <c r="BT9" s="32">
        <f>SUM(BQ9:BS9)</f>
        <v>62</v>
      </c>
      <c r="BV9" s="4" t="s">
        <v>194</v>
      </c>
      <c r="BW9" s="32">
        <f>COUNTIFS(datasheet!$I$2:$I$214,0,datasheet!AP2:AP214,0)</f>
        <v>59</v>
      </c>
      <c r="BX9" s="32">
        <f>COUNTIFS(datasheet!$I$2:$I$214,0,datasheet!AP2:AP214,"&lt;0")</f>
        <v>0</v>
      </c>
      <c r="BY9" s="28">
        <f>COUNTIFS(datasheet!$I$2:$I$214,0,datasheet!AP2:AP214,"&gt;0")</f>
        <v>3</v>
      </c>
      <c r="BZ9" s="32">
        <f>SUM(BW9:BY9)</f>
        <v>62</v>
      </c>
      <c r="CB9" s="4" t="s">
        <v>194</v>
      </c>
      <c r="CC9" s="32">
        <f>COUNTIFS(datasheet!$I$2:$I$214,0,datasheet!AY2:AY214,0)</f>
        <v>62</v>
      </c>
      <c r="CD9" s="32">
        <f>COUNTIFS(datasheet!$I$2:$I$214,0,datasheet!AY2:AY214,"&lt;0")</f>
        <v>0</v>
      </c>
      <c r="CE9" s="28">
        <f>COUNTIFS(datasheet!$I$2:$I$214,0,datasheet!AY2:AY214,"&gt;0")</f>
        <v>0</v>
      </c>
      <c r="CF9" s="32">
        <f>SUM(CC9:CE9)</f>
        <v>62</v>
      </c>
      <c r="CH9" s="4" t="s">
        <v>194</v>
      </c>
      <c r="CI9" s="32">
        <f>COUNTIFS(datasheet!$I$2:$I$214,0,datasheet!BB2:BB214,0)</f>
        <v>57</v>
      </c>
      <c r="CJ9" s="32">
        <f>COUNTIFS(datasheet!$I$2:$I$214,0,datasheet!BB2:BB214,"&lt;0")</f>
        <v>0</v>
      </c>
      <c r="CK9" s="28">
        <f>COUNTIFS(datasheet!$I$2:$I$214,0,datasheet!BB2:BB214,"&gt;0")</f>
        <v>1</v>
      </c>
      <c r="CL9" s="32">
        <f>SUM(CI9:CK9)</f>
        <v>58</v>
      </c>
      <c r="CN9" s="4" t="s">
        <v>194</v>
      </c>
      <c r="CO9" s="32">
        <f>COUNTIFS(datasheet!$I$2:$I$214,0,datasheet!BE2:BE214,0)</f>
        <v>59</v>
      </c>
      <c r="CP9" s="32">
        <f>COUNTIFS(datasheet!$I$2:$I$214,0,datasheet!BE2:BE214,"&lt;0")</f>
        <v>1</v>
      </c>
      <c r="CQ9" s="28">
        <f>COUNTIFS(datasheet!$I$2:$I$214,0,datasheet!BE2:BE214,"&gt;0")</f>
        <v>0</v>
      </c>
      <c r="CR9" s="32">
        <f>SUM(CO9:CQ9)</f>
        <v>60</v>
      </c>
    </row>
    <row r="10" spans="2:96" x14ac:dyDescent="0.25">
      <c r="B10" s="4" t="s">
        <v>211</v>
      </c>
      <c r="C10" s="32">
        <f>COUNTIFS(datasheet!$H$2:$H$214,0,datasheet!$I$2:$I$214,"&gt;0.6",datasheet!L2:L214,0)</f>
        <v>38</v>
      </c>
      <c r="D10" s="32">
        <f>COUNTIFS(datasheet!$H$2:$H$214,0,datasheet!$I$2:$I$214,"&gt;0.6",datasheet!L2:L214,"&lt;0")</f>
        <v>0</v>
      </c>
      <c r="E10" s="28">
        <f>COUNTIFS(datasheet!$H$2:$H$214,0,datasheet!$I$2:$I$214,"&gt;0.6",datasheet!L2:L214,"&gt;0")</f>
        <v>1</v>
      </c>
      <c r="F10" s="32">
        <f t="shared" ref="F10" si="0">SUM(C10:E10)</f>
        <v>39</v>
      </c>
      <c r="H10" s="4" t="s">
        <v>211</v>
      </c>
      <c r="I10" s="32">
        <f>COUNTIFS(datasheet!$H$2:$H$214,0,datasheet!$I$2:$I$214,"&gt;0.6",datasheet!R2:R214,0)</f>
        <v>36</v>
      </c>
      <c r="J10" s="32">
        <f>COUNTIFS(datasheet!$H$2:$H$214,0,datasheet!$I$2:$I$214,"&gt;0.6",datasheet!R2:R214,"&lt;0")</f>
        <v>1</v>
      </c>
      <c r="K10" s="28">
        <f>COUNTIFS(datasheet!$H$2:$H$214,0,datasheet!$I$2:$I$214,"&gt;0.6",datasheet!R2:R214,"&gt;0")</f>
        <v>2</v>
      </c>
      <c r="L10" s="32">
        <f t="shared" ref="L10" si="1">SUM(I10:K10)</f>
        <v>39</v>
      </c>
      <c r="N10" s="4" t="s">
        <v>211</v>
      </c>
      <c r="O10" s="32">
        <f>COUNTIFS(datasheet!$H$2:$H$214,0,datasheet!$I$2:$I$214,"&gt;0.6",datasheet!O2:O214,0)</f>
        <v>35</v>
      </c>
      <c r="P10" s="32">
        <f>COUNTIFS(datasheet!$H$2:$H$214,0,datasheet!$I$2:$I$214,"&gt;0.6",datasheet!O2:O214,"&lt;0")</f>
        <v>1</v>
      </c>
      <c r="Q10" s="28">
        <f>COUNTIFS(datasheet!$H$2:$H$214,0,datasheet!$I$2:$I$214,"&gt;0.6",datasheet!O2:O214,"&gt;0")</f>
        <v>3</v>
      </c>
      <c r="R10" s="32">
        <f t="shared" ref="R10" si="2">SUM(O10:Q10)</f>
        <v>39</v>
      </c>
      <c r="T10" s="4" t="s">
        <v>211</v>
      </c>
      <c r="U10" s="32">
        <f>COUNTIFS(datasheet!$H$2:$H$214,0,datasheet!$I$2:$I$214,"&gt;0.6",datasheet!X2:X214,0)</f>
        <v>28</v>
      </c>
      <c r="V10" s="32">
        <f>COUNTIFS(datasheet!$H$2:$H$214,0,datasheet!$I$2:$I$214,"&gt;0.6",datasheet!X2:X214,"&lt;0")</f>
        <v>3</v>
      </c>
      <c r="W10" s="28">
        <f>COUNTIFS(datasheet!$H$2:$H$214,0,datasheet!$I$2:$I$214,"&gt;0.6",datasheet!X2:X214,"&gt;0")</f>
        <v>3</v>
      </c>
      <c r="X10" s="32">
        <f t="shared" ref="X10" si="3">SUM(U10:W10)</f>
        <v>34</v>
      </c>
      <c r="Z10" s="4" t="s">
        <v>211</v>
      </c>
      <c r="AA10" s="32">
        <f>COUNTIFS(datasheet!$H$2:$H$214,0,datasheet!$I$2:$I$214,"&gt;0.6",datasheet!U2:U214,0)</f>
        <v>35</v>
      </c>
      <c r="AB10" s="32">
        <f>COUNTIFS(datasheet!$H$2:$H$214,0,datasheet!$I$2:$I$214,"&gt;0.6",datasheet!U2:U214,"&lt;0")</f>
        <v>2</v>
      </c>
      <c r="AC10" s="28">
        <f>COUNTIFS(datasheet!$H$2:$H$214,0,datasheet!$I$2:$I$214,"&gt;0.6",datasheet!U2:U214,"&gt;0")</f>
        <v>2</v>
      </c>
      <c r="AD10" s="32">
        <f t="shared" ref="AD10" si="4">SUM(AA10:AC10)</f>
        <v>39</v>
      </c>
      <c r="AF10" s="4" t="s">
        <v>211</v>
      </c>
      <c r="AG10" s="32">
        <f>COUNTIFS(datasheet!$H$2:$H$214,0,datasheet!$I$2:$I$214,"&gt;0.6",datasheet!AA2:AA214,0)</f>
        <v>38</v>
      </c>
      <c r="AH10" s="32">
        <f>COUNTIFS(datasheet!$H$2:$H$214,0,datasheet!$I$2:$I$214,"&gt;0.6",datasheet!AA2:AA214,"&lt;0")</f>
        <v>0</v>
      </c>
      <c r="AI10" s="28">
        <f>COUNTIFS(datasheet!$H$2:$H$214,0,datasheet!$I$2:$I$214,"&gt;0.6",datasheet!AA2:AA214,"&gt;0")</f>
        <v>1</v>
      </c>
      <c r="AJ10" s="32">
        <f t="shared" ref="AJ10" si="5">SUM(AG10:AI10)</f>
        <v>39</v>
      </c>
      <c r="AL10" s="4" t="s">
        <v>211</v>
      </c>
      <c r="AM10" s="32">
        <f>COUNTIFS(datasheet!$H$2:$H$214,0,datasheet!$I$2:$I$214,"&gt;0.6",datasheet!AD2:AD214,0)</f>
        <v>35</v>
      </c>
      <c r="AN10" s="32">
        <f>COUNTIFS(datasheet!$H$2:$H$214,0,datasheet!$I$2:$I$214,"&gt;0.6",datasheet!AD2:AD214,"&lt;0")</f>
        <v>2</v>
      </c>
      <c r="AO10" s="28">
        <f>COUNTIFS(datasheet!$H$2:$H$214,0,datasheet!$I$2:$I$214,"&gt;0.6",datasheet!AD2:AD214,"&gt;0")</f>
        <v>2</v>
      </c>
      <c r="AP10" s="32">
        <f t="shared" ref="AP10" si="6">SUM(AM10:AO10)</f>
        <v>39</v>
      </c>
      <c r="AR10" s="4" t="s">
        <v>211</v>
      </c>
      <c r="AS10" s="32">
        <f>COUNTIFS(datasheet!$H$2:$H$214,0,datasheet!$I$2:$I$214,"&gt;0.6",datasheet!AG2:AG214,0)</f>
        <v>38</v>
      </c>
      <c r="AT10" s="32">
        <f>COUNTIFS(datasheet!$H$2:$H$214,0,datasheet!$I$2:$I$214,"&gt;0.6",datasheet!AG2:AG214,"&lt;0")</f>
        <v>0</v>
      </c>
      <c r="AU10" s="28">
        <f>COUNTIFS(datasheet!$H$2:$H$214,0,datasheet!$I$2:$I$214,"&gt;0.6",datasheet!AG2:AG214,"&gt;0")</f>
        <v>1</v>
      </c>
      <c r="AV10" s="32">
        <f t="shared" ref="AV10" si="7">SUM(AS10:AU10)</f>
        <v>39</v>
      </c>
      <c r="AX10" s="4" t="s">
        <v>211</v>
      </c>
      <c r="AY10" s="32">
        <f>COUNTIFS(datasheet!$H$2:$H$214,0,datasheet!$I$2:$I$214,"&gt;0.6",datasheet!AJ2:AJ214,0)</f>
        <v>37</v>
      </c>
      <c r="AZ10" s="32">
        <f>COUNTIFS(datasheet!$H$2:$H$214,0,datasheet!$I$2:$I$214,"&gt;0.6",datasheet!AJ2:AJ214,"&lt;0")</f>
        <v>1</v>
      </c>
      <c r="BA10" s="28">
        <f>COUNTIFS(datasheet!$H$2:$H$214,0,datasheet!$I$2:$I$214,"&gt;0.6",datasheet!AJ2:AJ214,"&gt;0")</f>
        <v>1</v>
      </c>
      <c r="BB10" s="32">
        <f t="shared" ref="BB10" si="8">SUM(AY10:BA10)</f>
        <v>39</v>
      </c>
      <c r="BD10" s="4" t="s">
        <v>211</v>
      </c>
      <c r="BE10" s="32">
        <f>COUNTIFS(datasheet!$H$2:$H$214,0,datasheet!$I$2:$I$214,"&gt;0.6",datasheet!AM2:AM214,0)</f>
        <v>37</v>
      </c>
      <c r="BF10" s="32">
        <f>COUNTIFS(datasheet!$H$2:$H$214,0,datasheet!$I$2:$I$214,"&gt;0.6",datasheet!AM2:AM214,"&lt;0")</f>
        <v>1</v>
      </c>
      <c r="BG10" s="28">
        <f>COUNTIFS(datasheet!$H$2:$H$214,0,datasheet!$I$2:$I$214,"&gt;0.6",datasheet!AM2:AM214,"&gt;0")</f>
        <v>1</v>
      </c>
      <c r="BH10" s="32">
        <f t="shared" ref="BH10" si="9">SUM(BE10:BG10)</f>
        <v>39</v>
      </c>
      <c r="BJ10" s="4" t="s">
        <v>211</v>
      </c>
      <c r="BK10" s="32">
        <f>COUNTIFS(datasheet!$H$2:$H$214,0,datasheet!$I$2:$I$214,"&gt;0.6",datasheet!AV2:AV214,0)</f>
        <v>39</v>
      </c>
      <c r="BL10" s="32">
        <f>COUNTIFS(datasheet!$H$2:$H$214,0,datasheet!$I$2:$I$214,"&gt;0.6",datasheet!AV2:AV214,"&lt;0")</f>
        <v>0</v>
      </c>
      <c r="BM10" s="28">
        <f>COUNTIFS(datasheet!$H$2:$H$214,0,datasheet!$I$2:$I$214,"&gt;0.6",datasheet!AV2:AV214,"&gt;0")</f>
        <v>0</v>
      </c>
      <c r="BN10" s="32">
        <f t="shared" ref="BN10" si="10">SUM(BK10:BM10)</f>
        <v>39</v>
      </c>
      <c r="BP10" s="4" t="s">
        <v>211</v>
      </c>
      <c r="BQ10" s="32">
        <f>COUNTIFS(datasheet!$H$2:$H$214,0,datasheet!$I$2:$I$214,"&gt;0.6",datasheet!AS2:AS214,0)</f>
        <v>39</v>
      </c>
      <c r="BR10" s="32">
        <f>COUNTIFS(datasheet!$H$2:$H$214,0,datasheet!$I$2:$I$214,"&gt;0.6",datasheet!AS2:AS214,"&lt;0")</f>
        <v>0</v>
      </c>
      <c r="BS10" s="28">
        <f>COUNTIFS(datasheet!$H$2:$H$214,0,datasheet!$I$2:$I$214,"&gt;0.6",datasheet!AS2:AS214,"&gt;0")</f>
        <v>0</v>
      </c>
      <c r="BT10" s="32">
        <f t="shared" ref="BT10" si="11">SUM(BQ10:BS10)</f>
        <v>39</v>
      </c>
      <c r="BV10" s="4" t="s">
        <v>211</v>
      </c>
      <c r="BW10" s="32">
        <f>COUNTIFS(datasheet!$H$2:$H$214,0,datasheet!$I$2:$I$214,"&gt;0.6",datasheet!AP2:AP214,0)</f>
        <v>38</v>
      </c>
      <c r="BX10" s="32">
        <f>COUNTIFS(datasheet!$H$2:$H$214,0,datasheet!$I$2:$I$214,"&gt;0.6",datasheet!AP2:AP214,"&lt;0")</f>
        <v>1</v>
      </c>
      <c r="BY10" s="28">
        <f>COUNTIFS(datasheet!$H$2:$H$214,0,datasheet!$I$2:$I$214,"&gt;0.6",datasheet!AP2:AP214,"&gt;0")</f>
        <v>0</v>
      </c>
      <c r="BZ10" s="32">
        <f t="shared" ref="BZ10" si="12">SUM(BW10:BY10)</f>
        <v>39</v>
      </c>
      <c r="CB10" s="4" t="s">
        <v>211</v>
      </c>
      <c r="CC10" s="32">
        <f>COUNTIFS(datasheet!$H$2:$H$214,0,datasheet!$I$2:$I$214,"&gt;0.6",datasheet!AY2:AY214,0)</f>
        <v>34</v>
      </c>
      <c r="CD10" s="32">
        <f>COUNTIFS(datasheet!$H$2:$H$214,0,datasheet!$I$2:$I$214,"&gt;0.6",datasheet!AY2:AY214,"&lt;0")</f>
        <v>4</v>
      </c>
      <c r="CE10" s="28">
        <f>COUNTIFS(datasheet!$H$2:$H$214,0,datasheet!$I$2:$I$214,"&gt;0.6",datasheet!AY2:AY214,"&gt;0")</f>
        <v>1</v>
      </c>
      <c r="CF10" s="32">
        <f t="shared" ref="CF10" si="13">SUM(CC10:CE10)</f>
        <v>39</v>
      </c>
      <c r="CH10" s="4" t="s">
        <v>211</v>
      </c>
      <c r="CI10" s="32">
        <f>COUNTIFS(datasheet!$H$2:$H$214,0,datasheet!$I$2:$I$214,"&gt;0.6",datasheet!BB2:BB214,0)</f>
        <v>35</v>
      </c>
      <c r="CJ10" s="32">
        <f>COUNTIFS(datasheet!$H$2:$H$214,0,datasheet!$I$2:$I$214,"&gt;0.6",datasheet!BB2:BB214,"&lt;0")</f>
        <v>1</v>
      </c>
      <c r="CK10" s="28">
        <f>COUNTIFS(datasheet!$H$2:$H$214,0,datasheet!$I$2:$I$214,"&gt;0.6",datasheet!BB2:BB214,"&gt;0")</f>
        <v>3</v>
      </c>
      <c r="CL10" s="32">
        <f t="shared" ref="CL10" si="14">SUM(CI10:CK10)</f>
        <v>39</v>
      </c>
      <c r="CN10" s="4" t="s">
        <v>211</v>
      </c>
      <c r="CO10" s="32">
        <f>COUNTIFS(datasheet!$H$2:$H$214,0,datasheet!$I$2:$I$214,"&gt;0.6",datasheet!BE2:BE214,0)</f>
        <v>33</v>
      </c>
      <c r="CP10" s="32">
        <f>COUNTIFS(datasheet!$H$2:$H$214,0,datasheet!$I$2:$I$214,"&gt;0.6",datasheet!BE2:BE214,"&lt;0")</f>
        <v>2</v>
      </c>
      <c r="CQ10" s="28">
        <f>COUNTIFS(datasheet!$H$2:$H$214,0,datasheet!$I$2:$I$214,"&gt;0.6",datasheet!BE2:BE214,"&gt;0")</f>
        <v>3</v>
      </c>
      <c r="CR10" s="32">
        <f t="shared" ref="CR10" si="15">SUM(CO10:CQ10)</f>
        <v>38</v>
      </c>
    </row>
    <row r="11" spans="2:96" x14ac:dyDescent="0.25">
      <c r="B11" s="3" t="s">
        <v>180</v>
      </c>
      <c r="C11" s="32">
        <f>SUM(C9:C10)</f>
        <v>99</v>
      </c>
      <c r="D11" s="32">
        <f t="shared" ref="D11:F11" si="16">SUM(D9:D10)</f>
        <v>0</v>
      </c>
      <c r="E11" s="28">
        <f>SUM(E9:E10)</f>
        <v>2</v>
      </c>
      <c r="F11" s="32">
        <f t="shared" si="16"/>
        <v>101</v>
      </c>
      <c r="H11" s="3" t="s">
        <v>180</v>
      </c>
      <c r="I11" s="32">
        <f>SUM(I9:I10)</f>
        <v>97</v>
      </c>
      <c r="J11" s="32">
        <f t="shared" ref="J11:L11" si="17">SUM(J9:J10)</f>
        <v>1</v>
      </c>
      <c r="K11" s="28">
        <f t="shared" si="17"/>
        <v>3</v>
      </c>
      <c r="L11" s="32">
        <f t="shared" si="17"/>
        <v>101</v>
      </c>
      <c r="N11" s="3" t="s">
        <v>180</v>
      </c>
      <c r="O11" s="32">
        <f>SUM(O9:O10)</f>
        <v>95</v>
      </c>
      <c r="P11" s="32">
        <f t="shared" ref="P11:R11" si="18">SUM(P9:P10)</f>
        <v>1</v>
      </c>
      <c r="Q11" s="28">
        <f t="shared" si="18"/>
        <v>5</v>
      </c>
      <c r="R11" s="32">
        <f t="shared" si="18"/>
        <v>101</v>
      </c>
      <c r="T11" s="3" t="s">
        <v>180</v>
      </c>
      <c r="U11" s="32">
        <f>SUM(U9:U10)</f>
        <v>79</v>
      </c>
      <c r="V11" s="32">
        <f t="shared" ref="V11:X11" si="19">SUM(V9:V10)</f>
        <v>5</v>
      </c>
      <c r="W11" s="28">
        <f t="shared" si="19"/>
        <v>7</v>
      </c>
      <c r="X11" s="32">
        <f t="shared" si="19"/>
        <v>91</v>
      </c>
      <c r="Z11" s="3" t="s">
        <v>180</v>
      </c>
      <c r="AA11" s="32">
        <f>SUM(AA9:AA10)</f>
        <v>95</v>
      </c>
      <c r="AB11" s="32">
        <f t="shared" ref="AB11:AD11" si="20">SUM(AB9:AB10)</f>
        <v>2</v>
      </c>
      <c r="AC11" s="28">
        <f t="shared" si="20"/>
        <v>4</v>
      </c>
      <c r="AD11" s="32">
        <f t="shared" si="20"/>
        <v>101</v>
      </c>
      <c r="AF11" s="3" t="s">
        <v>180</v>
      </c>
      <c r="AG11" s="32">
        <f>SUM(AG9:AG10)</f>
        <v>94</v>
      </c>
      <c r="AH11" s="32">
        <f t="shared" ref="AH11:AJ11" si="21">SUM(AH9:AH10)</f>
        <v>0</v>
      </c>
      <c r="AI11" s="28">
        <f t="shared" si="21"/>
        <v>7</v>
      </c>
      <c r="AJ11" s="32">
        <f t="shared" si="21"/>
        <v>101</v>
      </c>
      <c r="AL11" s="3" t="s">
        <v>180</v>
      </c>
      <c r="AM11" s="32">
        <f>SUM(AM9:AM10)</f>
        <v>93</v>
      </c>
      <c r="AN11" s="32">
        <f t="shared" ref="AN11:AP11" si="22">SUM(AN9:AN10)</f>
        <v>3</v>
      </c>
      <c r="AO11" s="28">
        <f t="shared" si="22"/>
        <v>5</v>
      </c>
      <c r="AP11" s="32">
        <f t="shared" si="22"/>
        <v>101</v>
      </c>
      <c r="AR11" s="3" t="s">
        <v>180</v>
      </c>
      <c r="AS11" s="32">
        <f>SUM(AS9:AS10)</f>
        <v>98</v>
      </c>
      <c r="AT11" s="32">
        <f t="shared" ref="AT11:AV11" si="23">SUM(AT9:AT10)</f>
        <v>0</v>
      </c>
      <c r="AU11" s="28">
        <f t="shared" si="23"/>
        <v>2</v>
      </c>
      <c r="AV11" s="32">
        <f t="shared" si="23"/>
        <v>100</v>
      </c>
      <c r="AX11" s="3" t="s">
        <v>180</v>
      </c>
      <c r="AY11" s="32">
        <f>SUM(AY9:AY10)</f>
        <v>94</v>
      </c>
      <c r="AZ11" s="32">
        <f t="shared" ref="AZ11:BB11" si="24">SUM(AZ9:AZ10)</f>
        <v>4</v>
      </c>
      <c r="BA11" s="28">
        <f t="shared" si="24"/>
        <v>3</v>
      </c>
      <c r="BB11" s="32">
        <f t="shared" si="24"/>
        <v>101</v>
      </c>
      <c r="BD11" s="3" t="s">
        <v>180</v>
      </c>
      <c r="BE11" s="32">
        <f>SUM(BE9:BE10)</f>
        <v>96</v>
      </c>
      <c r="BF11" s="32">
        <f t="shared" ref="BF11:BH11" si="25">SUM(BF9:BF10)</f>
        <v>2</v>
      </c>
      <c r="BG11" s="28">
        <f t="shared" si="25"/>
        <v>3</v>
      </c>
      <c r="BH11" s="32">
        <f t="shared" si="25"/>
        <v>101</v>
      </c>
      <c r="BJ11" s="3" t="s">
        <v>180</v>
      </c>
      <c r="BK11" s="32">
        <f>SUM(BK9:BK10)</f>
        <v>100</v>
      </c>
      <c r="BL11" s="32">
        <f t="shared" ref="BL11:BN11" si="26">SUM(BL9:BL10)</f>
        <v>0</v>
      </c>
      <c r="BM11" s="28">
        <f t="shared" si="26"/>
        <v>1</v>
      </c>
      <c r="BN11" s="32">
        <f t="shared" si="26"/>
        <v>101</v>
      </c>
      <c r="BP11" s="3" t="s">
        <v>180</v>
      </c>
      <c r="BQ11" s="32">
        <f>SUM(BQ9:BQ10)</f>
        <v>101</v>
      </c>
      <c r="BR11" s="32">
        <f t="shared" ref="BR11:BT11" si="27">SUM(BR9:BR10)</f>
        <v>0</v>
      </c>
      <c r="BS11" s="28">
        <f t="shared" si="27"/>
        <v>0</v>
      </c>
      <c r="BT11" s="32">
        <f t="shared" si="27"/>
        <v>101</v>
      </c>
      <c r="BV11" s="3" t="s">
        <v>180</v>
      </c>
      <c r="BW11" s="32">
        <f>SUM(BW9:BW10)</f>
        <v>97</v>
      </c>
      <c r="BX11" s="32">
        <f t="shared" ref="BX11:BZ11" si="28">SUM(BX9:BX10)</f>
        <v>1</v>
      </c>
      <c r="BY11" s="28">
        <f t="shared" si="28"/>
        <v>3</v>
      </c>
      <c r="BZ11" s="32">
        <f t="shared" si="28"/>
        <v>101</v>
      </c>
      <c r="CB11" s="3" t="s">
        <v>180</v>
      </c>
      <c r="CC11" s="32">
        <f>SUM(CC9:CC10)</f>
        <v>96</v>
      </c>
      <c r="CD11" s="32">
        <f t="shared" ref="CD11:CF11" si="29">SUM(CD9:CD10)</f>
        <v>4</v>
      </c>
      <c r="CE11" s="28">
        <f t="shared" si="29"/>
        <v>1</v>
      </c>
      <c r="CF11" s="32">
        <f t="shared" si="29"/>
        <v>101</v>
      </c>
      <c r="CH11" s="3" t="s">
        <v>180</v>
      </c>
      <c r="CI11" s="32">
        <f>SUM(CI9:CI10)</f>
        <v>92</v>
      </c>
      <c r="CJ11" s="32">
        <f t="shared" ref="CJ11:CL11" si="30">SUM(CJ9:CJ10)</f>
        <v>1</v>
      </c>
      <c r="CK11" s="28">
        <f t="shared" si="30"/>
        <v>4</v>
      </c>
      <c r="CL11" s="32">
        <f t="shared" si="30"/>
        <v>97</v>
      </c>
      <c r="CN11" s="3" t="s">
        <v>180</v>
      </c>
      <c r="CO11" s="32">
        <f>SUM(CO9:CO10)</f>
        <v>92</v>
      </c>
      <c r="CP11" s="32">
        <f t="shared" ref="CP11:CR11" si="31">SUM(CP9:CP10)</f>
        <v>3</v>
      </c>
      <c r="CQ11" s="28">
        <f t="shared" si="31"/>
        <v>3</v>
      </c>
      <c r="CR11" s="32">
        <f t="shared" si="31"/>
        <v>98</v>
      </c>
    </row>
    <row r="12" spans="2:96" x14ac:dyDescent="0.25">
      <c r="K12" s="7"/>
      <c r="Q12" s="7"/>
      <c r="W12" s="7"/>
      <c r="AC12" s="7"/>
      <c r="AI12" s="7"/>
      <c r="AO12" s="7"/>
      <c r="AU12" s="7"/>
      <c r="BA12" s="7"/>
      <c r="BG12" s="7"/>
      <c r="BM12" s="7"/>
      <c r="BS12" s="7"/>
      <c r="BY12" s="7"/>
      <c r="CE12" s="7"/>
      <c r="CK12" s="7"/>
      <c r="CQ12" s="7"/>
    </row>
    <row r="13" spans="2:96" x14ac:dyDescent="0.25">
      <c r="B13" s="3" t="s">
        <v>181</v>
      </c>
      <c r="H13" s="3" t="s">
        <v>181</v>
      </c>
      <c r="K13" s="7"/>
      <c r="N13" s="3" t="s">
        <v>181</v>
      </c>
      <c r="Q13" s="7"/>
      <c r="T13" s="3" t="s">
        <v>181</v>
      </c>
      <c r="W13" s="7"/>
      <c r="Z13" s="3" t="s">
        <v>181</v>
      </c>
      <c r="AC13" s="7"/>
      <c r="AF13" s="3" t="s">
        <v>181</v>
      </c>
      <c r="AI13" s="7"/>
      <c r="AL13" s="3" t="s">
        <v>181</v>
      </c>
      <c r="AO13" s="7"/>
      <c r="AR13" s="3" t="s">
        <v>181</v>
      </c>
      <c r="AU13" s="7"/>
      <c r="AX13" s="3" t="s">
        <v>181</v>
      </c>
      <c r="BA13" s="7"/>
      <c r="BD13" s="3" t="s">
        <v>181</v>
      </c>
      <c r="BG13" s="7"/>
      <c r="BJ13" s="3" t="s">
        <v>181</v>
      </c>
      <c r="BM13" s="7"/>
      <c r="BP13" s="3" t="s">
        <v>181</v>
      </c>
      <c r="BS13" s="7"/>
      <c r="BV13" s="3" t="s">
        <v>181</v>
      </c>
      <c r="BY13" s="7"/>
      <c r="CB13" s="3" t="s">
        <v>181</v>
      </c>
      <c r="CE13" s="7"/>
      <c r="CH13" s="3" t="s">
        <v>181</v>
      </c>
      <c r="CK13" s="7"/>
      <c r="CN13" s="3" t="s">
        <v>181</v>
      </c>
      <c r="CQ13" s="7"/>
    </row>
    <row r="14" spans="2:96" x14ac:dyDescent="0.25">
      <c r="C14" s="52" t="s">
        <v>190</v>
      </c>
      <c r="D14" s="52"/>
      <c r="E14" s="40"/>
      <c r="F14" s="39"/>
      <c r="I14" s="52" t="s">
        <v>190</v>
      </c>
      <c r="J14" s="52"/>
      <c r="K14" s="40"/>
      <c r="L14" s="39"/>
      <c r="O14" s="52" t="s">
        <v>197</v>
      </c>
      <c r="P14" s="52"/>
      <c r="Q14" s="40"/>
      <c r="R14" s="39"/>
      <c r="U14" s="52" t="s">
        <v>198</v>
      </c>
      <c r="V14" s="52"/>
      <c r="W14" s="40"/>
      <c r="X14" s="39"/>
      <c r="AA14" s="52" t="s">
        <v>199</v>
      </c>
      <c r="AB14" s="52"/>
      <c r="AC14" s="40"/>
      <c r="AD14" s="39"/>
      <c r="AG14" s="52" t="s">
        <v>200</v>
      </c>
      <c r="AH14" s="52"/>
      <c r="AI14" s="40"/>
      <c r="AJ14" s="39"/>
      <c r="AM14" s="52" t="s">
        <v>201</v>
      </c>
      <c r="AN14" s="52"/>
      <c r="AO14" s="40"/>
      <c r="AP14" s="39"/>
      <c r="AS14" s="52" t="s">
        <v>202</v>
      </c>
      <c r="AT14" s="52"/>
      <c r="AU14" s="40"/>
      <c r="AV14" s="39"/>
      <c r="AY14" s="52" t="s">
        <v>203</v>
      </c>
      <c r="AZ14" s="52"/>
      <c r="BA14" s="40"/>
      <c r="BB14" s="39"/>
      <c r="BE14" s="52" t="s">
        <v>204</v>
      </c>
      <c r="BF14" s="52"/>
      <c r="BG14" s="40"/>
      <c r="BH14" s="39"/>
      <c r="BK14" s="52" t="s">
        <v>205</v>
      </c>
      <c r="BL14" s="52"/>
      <c r="BM14" s="40"/>
      <c r="BN14" s="39"/>
      <c r="BQ14" s="52" t="s">
        <v>206</v>
      </c>
      <c r="BR14" s="52"/>
      <c r="BS14" s="40"/>
      <c r="BT14" s="39"/>
      <c r="BW14" s="52" t="s">
        <v>207</v>
      </c>
      <c r="BX14" s="52"/>
      <c r="BY14" s="40"/>
      <c r="BZ14" s="39"/>
      <c r="CC14" s="52" t="s">
        <v>208</v>
      </c>
      <c r="CD14" s="52"/>
      <c r="CE14" s="40"/>
      <c r="CF14" s="39"/>
      <c r="CI14" s="52" t="s">
        <v>209</v>
      </c>
      <c r="CJ14" s="52"/>
      <c r="CK14" s="40"/>
      <c r="CL14" s="39"/>
      <c r="CO14" s="52" t="s">
        <v>210</v>
      </c>
      <c r="CP14" s="52"/>
      <c r="CQ14" s="40"/>
      <c r="CR14" s="39"/>
    </row>
    <row r="15" spans="2:96" x14ac:dyDescent="0.25">
      <c r="C15" s="30" t="s">
        <v>191</v>
      </c>
      <c r="D15" s="30" t="s">
        <v>192</v>
      </c>
      <c r="E15" s="41" t="s">
        <v>193</v>
      </c>
      <c r="F15" s="31" t="s">
        <v>180</v>
      </c>
      <c r="I15" s="30" t="s">
        <v>191</v>
      </c>
      <c r="J15" s="30" t="s">
        <v>192</v>
      </c>
      <c r="K15" s="41" t="s">
        <v>193</v>
      </c>
      <c r="L15" s="31" t="s">
        <v>180</v>
      </c>
      <c r="O15" s="30" t="s">
        <v>191</v>
      </c>
      <c r="P15" s="30" t="s">
        <v>192</v>
      </c>
      <c r="Q15" s="41" t="s">
        <v>193</v>
      </c>
      <c r="R15" s="31" t="s">
        <v>180</v>
      </c>
      <c r="U15" s="30" t="s">
        <v>191</v>
      </c>
      <c r="V15" s="30" t="s">
        <v>192</v>
      </c>
      <c r="W15" s="41" t="s">
        <v>193</v>
      </c>
      <c r="X15" s="31" t="s">
        <v>180</v>
      </c>
      <c r="AA15" s="30" t="s">
        <v>191</v>
      </c>
      <c r="AB15" s="30" t="s">
        <v>192</v>
      </c>
      <c r="AC15" s="41" t="s">
        <v>193</v>
      </c>
      <c r="AD15" s="31" t="s">
        <v>180</v>
      </c>
      <c r="AG15" s="30" t="s">
        <v>191</v>
      </c>
      <c r="AH15" s="30" t="s">
        <v>192</v>
      </c>
      <c r="AI15" s="41" t="s">
        <v>193</v>
      </c>
      <c r="AJ15" s="31" t="s">
        <v>180</v>
      </c>
      <c r="AM15" s="30" t="s">
        <v>191</v>
      </c>
      <c r="AN15" s="30" t="s">
        <v>192</v>
      </c>
      <c r="AO15" s="41" t="s">
        <v>193</v>
      </c>
      <c r="AP15" s="31" t="s">
        <v>180</v>
      </c>
      <c r="AS15" s="30" t="s">
        <v>191</v>
      </c>
      <c r="AT15" s="30" t="s">
        <v>192</v>
      </c>
      <c r="AU15" s="41" t="s">
        <v>193</v>
      </c>
      <c r="AV15" s="31" t="s">
        <v>180</v>
      </c>
      <c r="AY15" s="30" t="s">
        <v>191</v>
      </c>
      <c r="AZ15" s="30" t="s">
        <v>192</v>
      </c>
      <c r="BA15" s="41" t="s">
        <v>193</v>
      </c>
      <c r="BB15" s="31" t="s">
        <v>180</v>
      </c>
      <c r="BE15" s="30" t="s">
        <v>191</v>
      </c>
      <c r="BF15" s="30" t="s">
        <v>192</v>
      </c>
      <c r="BG15" s="41" t="s">
        <v>193</v>
      </c>
      <c r="BH15" s="31" t="s">
        <v>180</v>
      </c>
      <c r="BK15" s="30" t="s">
        <v>191</v>
      </c>
      <c r="BL15" s="30" t="s">
        <v>192</v>
      </c>
      <c r="BM15" s="41" t="s">
        <v>193</v>
      </c>
      <c r="BN15" s="31" t="s">
        <v>180</v>
      </c>
      <c r="BQ15" s="30" t="s">
        <v>191</v>
      </c>
      <c r="BR15" s="30" t="s">
        <v>192</v>
      </c>
      <c r="BS15" s="41" t="s">
        <v>193</v>
      </c>
      <c r="BT15" s="31" t="s">
        <v>180</v>
      </c>
      <c r="BW15" s="30" t="s">
        <v>191</v>
      </c>
      <c r="BX15" s="30" t="s">
        <v>192</v>
      </c>
      <c r="BY15" s="41" t="s">
        <v>193</v>
      </c>
      <c r="BZ15" s="31" t="s">
        <v>180</v>
      </c>
      <c r="CC15" s="30" t="s">
        <v>191</v>
      </c>
      <c r="CD15" s="30" t="s">
        <v>192</v>
      </c>
      <c r="CE15" s="41" t="s">
        <v>193</v>
      </c>
      <c r="CF15" s="31" t="s">
        <v>180</v>
      </c>
      <c r="CI15" s="30" t="s">
        <v>191</v>
      </c>
      <c r="CJ15" s="30" t="s">
        <v>192</v>
      </c>
      <c r="CK15" s="41" t="s">
        <v>193</v>
      </c>
      <c r="CL15" s="31" t="s">
        <v>180</v>
      </c>
      <c r="CO15" s="30" t="s">
        <v>191</v>
      </c>
      <c r="CP15" s="30" t="s">
        <v>192</v>
      </c>
      <c r="CQ15" s="41" t="s">
        <v>193</v>
      </c>
      <c r="CR15" s="31" t="s">
        <v>180</v>
      </c>
    </row>
    <row r="16" spans="2:96" x14ac:dyDescent="0.25">
      <c r="B16" s="4" t="s">
        <v>194</v>
      </c>
      <c r="C16" s="33">
        <f>C9/$F9</f>
        <v>0.9838709677419355</v>
      </c>
      <c r="D16" s="33">
        <f t="shared" ref="D16:F18" si="32">D9/$F9</f>
        <v>0</v>
      </c>
      <c r="E16" s="33">
        <f t="shared" si="32"/>
        <v>1.6129032258064516E-2</v>
      </c>
      <c r="F16" s="33">
        <f t="shared" si="32"/>
        <v>1</v>
      </c>
      <c r="H16" s="4" t="s">
        <v>194</v>
      </c>
      <c r="I16" s="33">
        <f t="shared" ref="I16:K18" si="33">I9/$L9</f>
        <v>0.9838709677419355</v>
      </c>
      <c r="J16" s="33">
        <f t="shared" si="33"/>
        <v>0</v>
      </c>
      <c r="K16" s="33">
        <f t="shared" si="33"/>
        <v>1.6129032258064516E-2</v>
      </c>
      <c r="L16" s="33">
        <f t="shared" ref="L16:L18" si="34">L9/$F9</f>
        <v>1</v>
      </c>
      <c r="N16" s="4" t="s">
        <v>194</v>
      </c>
      <c r="O16" s="33">
        <f>O9/$R9</f>
        <v>0.967741935483871</v>
      </c>
      <c r="P16" s="33">
        <f t="shared" ref="P16:R16" si="35">P9/$R9</f>
        <v>0</v>
      </c>
      <c r="Q16" s="33">
        <f t="shared" si="35"/>
        <v>3.2258064516129031E-2</v>
      </c>
      <c r="R16" s="33">
        <f t="shared" si="35"/>
        <v>1</v>
      </c>
      <c r="T16" s="4" t="s">
        <v>194</v>
      </c>
      <c r="U16" s="33">
        <f>U9/$X9</f>
        <v>0.89473684210526316</v>
      </c>
      <c r="V16" s="33">
        <f t="shared" ref="V16:X16" si="36">V9/$X9</f>
        <v>3.5087719298245612E-2</v>
      </c>
      <c r="W16" s="33">
        <f t="shared" si="36"/>
        <v>7.0175438596491224E-2</v>
      </c>
      <c r="X16" s="33">
        <f t="shared" si="36"/>
        <v>1</v>
      </c>
      <c r="Z16" s="4" t="s">
        <v>194</v>
      </c>
      <c r="AA16" s="33">
        <f>AA9/$AD9</f>
        <v>0.967741935483871</v>
      </c>
      <c r="AB16" s="33">
        <f t="shared" ref="AB16:AD16" si="37">AB9/$AD9</f>
        <v>0</v>
      </c>
      <c r="AC16" s="33">
        <f t="shared" si="37"/>
        <v>3.2258064516129031E-2</v>
      </c>
      <c r="AD16" s="33">
        <f t="shared" si="37"/>
        <v>1</v>
      </c>
      <c r="AF16" s="4" t="s">
        <v>194</v>
      </c>
      <c r="AG16" s="33">
        <f>AG9/$AJ9</f>
        <v>0.90322580645161288</v>
      </c>
      <c r="AH16" s="33">
        <f t="shared" ref="AH16:AJ16" si="38">AH9/$AJ9</f>
        <v>0</v>
      </c>
      <c r="AI16" s="33">
        <f t="shared" si="38"/>
        <v>9.6774193548387094E-2</v>
      </c>
      <c r="AJ16" s="33">
        <f t="shared" si="38"/>
        <v>1</v>
      </c>
      <c r="AL16" s="4" t="s">
        <v>194</v>
      </c>
      <c r="AM16" s="33">
        <f>AM9/$AP9</f>
        <v>0.93548387096774188</v>
      </c>
      <c r="AN16" s="33">
        <f t="shared" ref="AN16:AP16" si="39">AN9/$AP9</f>
        <v>1.6129032258064516E-2</v>
      </c>
      <c r="AO16" s="33">
        <f t="shared" si="39"/>
        <v>4.8387096774193547E-2</v>
      </c>
      <c r="AP16" s="33">
        <f t="shared" si="39"/>
        <v>1</v>
      </c>
      <c r="AR16" s="4" t="s">
        <v>194</v>
      </c>
      <c r="AS16" s="33">
        <f>AS9/$AV9</f>
        <v>0.98360655737704916</v>
      </c>
      <c r="AT16" s="33">
        <f t="shared" ref="AT16:AV16" si="40">AT9/$AV9</f>
        <v>0</v>
      </c>
      <c r="AU16" s="33">
        <f t="shared" si="40"/>
        <v>1.6393442622950821E-2</v>
      </c>
      <c r="AV16" s="33">
        <f t="shared" si="40"/>
        <v>1</v>
      </c>
      <c r="AX16" s="4" t="s">
        <v>194</v>
      </c>
      <c r="AY16" s="33">
        <f>AY9/$BB9</f>
        <v>0.91935483870967738</v>
      </c>
      <c r="AZ16" s="33">
        <f t="shared" ref="AZ16:BB16" si="41">AZ9/$BB9</f>
        <v>4.8387096774193547E-2</v>
      </c>
      <c r="BA16" s="33">
        <f t="shared" si="41"/>
        <v>3.2258064516129031E-2</v>
      </c>
      <c r="BB16" s="33">
        <f t="shared" si="41"/>
        <v>1</v>
      </c>
      <c r="BD16" s="4" t="s">
        <v>194</v>
      </c>
      <c r="BE16" s="33">
        <f>BE9/$BH9</f>
        <v>0.95161290322580649</v>
      </c>
      <c r="BF16" s="33">
        <f t="shared" ref="BF16:BH16" si="42">BF9/$BH9</f>
        <v>1.6129032258064516E-2</v>
      </c>
      <c r="BG16" s="33">
        <f t="shared" si="42"/>
        <v>3.2258064516129031E-2</v>
      </c>
      <c r="BH16" s="33">
        <f t="shared" si="42"/>
        <v>1</v>
      </c>
      <c r="BJ16" s="4" t="s">
        <v>194</v>
      </c>
      <c r="BK16" s="33">
        <f>BK9/$BN9</f>
        <v>0.9838709677419355</v>
      </c>
      <c r="BL16" s="33">
        <f t="shared" ref="BL16:BN16" si="43">BL9/$BN9</f>
        <v>0</v>
      </c>
      <c r="BM16" s="33">
        <f t="shared" si="43"/>
        <v>1.6129032258064516E-2</v>
      </c>
      <c r="BN16" s="33">
        <f t="shared" si="43"/>
        <v>1</v>
      </c>
      <c r="BP16" s="4" t="s">
        <v>194</v>
      </c>
      <c r="BQ16" s="33">
        <f>BQ9/$BT9</f>
        <v>1</v>
      </c>
      <c r="BR16" s="33">
        <f t="shared" ref="BR16:BT16" si="44">BR9/$BT9</f>
        <v>0</v>
      </c>
      <c r="BS16" s="33">
        <f t="shared" si="44"/>
        <v>0</v>
      </c>
      <c r="BT16" s="33">
        <f t="shared" si="44"/>
        <v>1</v>
      </c>
      <c r="BV16" s="4" t="s">
        <v>194</v>
      </c>
      <c r="BW16" s="33">
        <f>BW9/$BZ9</f>
        <v>0.95161290322580649</v>
      </c>
      <c r="BX16" s="33">
        <f t="shared" ref="BX16:BZ16" si="45">BX9/$BZ9</f>
        <v>0</v>
      </c>
      <c r="BY16" s="33">
        <f t="shared" si="45"/>
        <v>4.8387096774193547E-2</v>
      </c>
      <c r="BZ16" s="33">
        <f t="shared" si="45"/>
        <v>1</v>
      </c>
      <c r="CB16" s="4" t="s">
        <v>194</v>
      </c>
      <c r="CC16" s="33">
        <f>CC9/$CF9</f>
        <v>1</v>
      </c>
      <c r="CD16" s="33">
        <f t="shared" ref="CD16:CF16" si="46">CD9/$CF9</f>
        <v>0</v>
      </c>
      <c r="CE16" s="33">
        <f t="shared" si="46"/>
        <v>0</v>
      </c>
      <c r="CF16" s="33">
        <f t="shared" si="46"/>
        <v>1</v>
      </c>
      <c r="CH16" s="4" t="s">
        <v>194</v>
      </c>
      <c r="CI16" s="33">
        <f>CI9/$CL9</f>
        <v>0.98275862068965514</v>
      </c>
      <c r="CJ16" s="33">
        <f t="shared" ref="CJ16:CL16" si="47">CJ9/$CL9</f>
        <v>0</v>
      </c>
      <c r="CK16" s="33">
        <f t="shared" si="47"/>
        <v>1.7241379310344827E-2</v>
      </c>
      <c r="CL16" s="33">
        <f t="shared" si="47"/>
        <v>1</v>
      </c>
      <c r="CN16" s="4" t="s">
        <v>194</v>
      </c>
      <c r="CO16" s="33">
        <f>CO9/$CR9</f>
        <v>0.98333333333333328</v>
      </c>
      <c r="CP16" s="33">
        <f t="shared" ref="CP16:CR16" si="48">CP9/$CR9</f>
        <v>1.6666666666666666E-2</v>
      </c>
      <c r="CQ16" s="33">
        <f t="shared" si="48"/>
        <v>0</v>
      </c>
      <c r="CR16" s="33">
        <f t="shared" si="48"/>
        <v>1</v>
      </c>
    </row>
    <row r="17" spans="2:96" x14ac:dyDescent="0.25">
      <c r="B17" s="4" t="s">
        <v>211</v>
      </c>
      <c r="C17" s="33">
        <f t="shared" ref="C17:E18" si="49">C10/$F10</f>
        <v>0.97435897435897434</v>
      </c>
      <c r="D17" s="33">
        <f t="shared" si="49"/>
        <v>0</v>
      </c>
      <c r="E17" s="33">
        <f t="shared" si="49"/>
        <v>2.564102564102564E-2</v>
      </c>
      <c r="F17" s="33">
        <f t="shared" si="32"/>
        <v>1</v>
      </c>
      <c r="H17" s="4" t="s">
        <v>211</v>
      </c>
      <c r="I17" s="33">
        <f t="shared" si="33"/>
        <v>0.92307692307692313</v>
      </c>
      <c r="J17" s="33">
        <f t="shared" si="33"/>
        <v>2.564102564102564E-2</v>
      </c>
      <c r="K17" s="33">
        <f t="shared" si="33"/>
        <v>5.128205128205128E-2</v>
      </c>
      <c r="L17" s="33">
        <f t="shared" si="34"/>
        <v>1</v>
      </c>
      <c r="N17" s="4" t="s">
        <v>211</v>
      </c>
      <c r="O17" s="33">
        <f t="shared" ref="O17:R18" si="50">O10/$R10</f>
        <v>0.89743589743589747</v>
      </c>
      <c r="P17" s="33">
        <f t="shared" si="50"/>
        <v>2.564102564102564E-2</v>
      </c>
      <c r="Q17" s="33">
        <f t="shared" si="50"/>
        <v>7.6923076923076927E-2</v>
      </c>
      <c r="R17" s="33">
        <f t="shared" si="50"/>
        <v>1</v>
      </c>
      <c r="T17" s="4" t="s">
        <v>211</v>
      </c>
      <c r="U17" s="33">
        <f t="shared" ref="U17:X18" si="51">U10/$X10</f>
        <v>0.82352941176470584</v>
      </c>
      <c r="V17" s="33">
        <f t="shared" si="51"/>
        <v>8.8235294117647065E-2</v>
      </c>
      <c r="W17" s="33">
        <f t="shared" si="51"/>
        <v>8.8235294117647065E-2</v>
      </c>
      <c r="X17" s="33">
        <f t="shared" si="51"/>
        <v>1</v>
      </c>
      <c r="Z17" s="4" t="s">
        <v>211</v>
      </c>
      <c r="AA17" s="33">
        <f t="shared" ref="AA17:AD18" si="52">AA10/$AD10</f>
        <v>0.89743589743589747</v>
      </c>
      <c r="AB17" s="33">
        <f t="shared" si="52"/>
        <v>5.128205128205128E-2</v>
      </c>
      <c r="AC17" s="33">
        <f t="shared" si="52"/>
        <v>5.128205128205128E-2</v>
      </c>
      <c r="AD17" s="33">
        <f t="shared" si="52"/>
        <v>1</v>
      </c>
      <c r="AF17" s="4" t="s">
        <v>211</v>
      </c>
      <c r="AG17" s="33">
        <f t="shared" ref="AG17:AJ18" si="53">AG10/$AJ10</f>
        <v>0.97435897435897434</v>
      </c>
      <c r="AH17" s="33">
        <f t="shared" si="53"/>
        <v>0</v>
      </c>
      <c r="AI17" s="33">
        <f t="shared" si="53"/>
        <v>2.564102564102564E-2</v>
      </c>
      <c r="AJ17" s="33">
        <f t="shared" si="53"/>
        <v>1</v>
      </c>
      <c r="AL17" s="4" t="s">
        <v>211</v>
      </c>
      <c r="AM17" s="33">
        <f t="shared" ref="AM17:AP18" si="54">AM10/$AP10</f>
        <v>0.89743589743589747</v>
      </c>
      <c r="AN17" s="33">
        <f t="shared" si="54"/>
        <v>5.128205128205128E-2</v>
      </c>
      <c r="AO17" s="33">
        <f t="shared" si="54"/>
        <v>5.128205128205128E-2</v>
      </c>
      <c r="AP17" s="33">
        <f t="shared" si="54"/>
        <v>1</v>
      </c>
      <c r="AR17" s="4" t="s">
        <v>211</v>
      </c>
      <c r="AS17" s="33">
        <f t="shared" ref="AS17:AV18" si="55">AS10/$AV10</f>
        <v>0.97435897435897434</v>
      </c>
      <c r="AT17" s="33">
        <f t="shared" si="55"/>
        <v>0</v>
      </c>
      <c r="AU17" s="33">
        <f t="shared" si="55"/>
        <v>2.564102564102564E-2</v>
      </c>
      <c r="AV17" s="33">
        <f t="shared" si="55"/>
        <v>1</v>
      </c>
      <c r="AX17" s="4" t="s">
        <v>211</v>
      </c>
      <c r="AY17" s="33">
        <f t="shared" ref="AY17:BB18" si="56">AY10/$BB10</f>
        <v>0.94871794871794868</v>
      </c>
      <c r="AZ17" s="33">
        <f t="shared" si="56"/>
        <v>2.564102564102564E-2</v>
      </c>
      <c r="BA17" s="33">
        <f t="shared" si="56"/>
        <v>2.564102564102564E-2</v>
      </c>
      <c r="BB17" s="33">
        <f t="shared" si="56"/>
        <v>1</v>
      </c>
      <c r="BD17" s="4" t="s">
        <v>211</v>
      </c>
      <c r="BE17" s="33">
        <f t="shared" ref="BE17:BH18" si="57">BE10/$BH10</f>
        <v>0.94871794871794868</v>
      </c>
      <c r="BF17" s="33">
        <f t="shared" si="57"/>
        <v>2.564102564102564E-2</v>
      </c>
      <c r="BG17" s="33">
        <f t="shared" si="57"/>
        <v>2.564102564102564E-2</v>
      </c>
      <c r="BH17" s="33">
        <f t="shared" si="57"/>
        <v>1</v>
      </c>
      <c r="BJ17" s="4" t="s">
        <v>211</v>
      </c>
      <c r="BK17" s="33">
        <f t="shared" ref="BK17:BN18" si="58">BK10/$BN10</f>
        <v>1</v>
      </c>
      <c r="BL17" s="33">
        <f t="shared" si="58"/>
        <v>0</v>
      </c>
      <c r="BM17" s="33">
        <f t="shared" si="58"/>
        <v>0</v>
      </c>
      <c r="BN17" s="33">
        <f t="shared" si="58"/>
        <v>1</v>
      </c>
      <c r="BP17" s="4" t="s">
        <v>211</v>
      </c>
      <c r="BQ17" s="33">
        <f t="shared" ref="BQ17:BT18" si="59">BQ10/$BT10</f>
        <v>1</v>
      </c>
      <c r="BR17" s="33">
        <f t="shared" si="59"/>
        <v>0</v>
      </c>
      <c r="BS17" s="33">
        <f t="shared" si="59"/>
        <v>0</v>
      </c>
      <c r="BT17" s="33">
        <f t="shared" si="59"/>
        <v>1</v>
      </c>
      <c r="BV17" s="4" t="s">
        <v>211</v>
      </c>
      <c r="BW17" s="33">
        <f t="shared" ref="BW17:BZ18" si="60">BW10/$BZ10</f>
        <v>0.97435897435897434</v>
      </c>
      <c r="BX17" s="33">
        <f t="shared" si="60"/>
        <v>2.564102564102564E-2</v>
      </c>
      <c r="BY17" s="33">
        <f t="shared" si="60"/>
        <v>0</v>
      </c>
      <c r="BZ17" s="33">
        <f t="shared" si="60"/>
        <v>1</v>
      </c>
      <c r="CB17" s="4" t="s">
        <v>211</v>
      </c>
      <c r="CC17" s="33">
        <f t="shared" ref="CC17:CF18" si="61">CC10/$CF10</f>
        <v>0.87179487179487181</v>
      </c>
      <c r="CD17" s="33">
        <f t="shared" si="61"/>
        <v>0.10256410256410256</v>
      </c>
      <c r="CE17" s="33">
        <f t="shared" si="61"/>
        <v>2.564102564102564E-2</v>
      </c>
      <c r="CF17" s="33">
        <f t="shared" si="61"/>
        <v>1</v>
      </c>
      <c r="CH17" s="4" t="s">
        <v>211</v>
      </c>
      <c r="CI17" s="33">
        <f t="shared" ref="CI17:CL18" si="62">CI10/$CL10</f>
        <v>0.89743589743589747</v>
      </c>
      <c r="CJ17" s="33">
        <f t="shared" si="62"/>
        <v>2.564102564102564E-2</v>
      </c>
      <c r="CK17" s="33">
        <f t="shared" si="62"/>
        <v>7.6923076923076927E-2</v>
      </c>
      <c r="CL17" s="33">
        <f t="shared" si="62"/>
        <v>1</v>
      </c>
      <c r="CN17" s="4" t="s">
        <v>211</v>
      </c>
      <c r="CO17" s="33">
        <f t="shared" ref="CO17:CR18" si="63">CO10/$CR10</f>
        <v>0.86842105263157898</v>
      </c>
      <c r="CP17" s="33">
        <f t="shared" si="63"/>
        <v>5.2631578947368418E-2</v>
      </c>
      <c r="CQ17" s="33">
        <f t="shared" si="63"/>
        <v>7.8947368421052627E-2</v>
      </c>
      <c r="CR17" s="33">
        <f t="shared" si="63"/>
        <v>1</v>
      </c>
    </row>
    <row r="18" spans="2:96" x14ac:dyDescent="0.25">
      <c r="B18" s="3" t="s">
        <v>180</v>
      </c>
      <c r="C18" s="33">
        <f t="shared" si="49"/>
        <v>0.98019801980198018</v>
      </c>
      <c r="D18" s="33">
        <f t="shared" si="49"/>
        <v>0</v>
      </c>
      <c r="E18" s="33">
        <f t="shared" si="49"/>
        <v>1.9801980198019802E-2</v>
      </c>
      <c r="F18" s="33">
        <f t="shared" si="32"/>
        <v>1</v>
      </c>
      <c r="H18" s="3" t="s">
        <v>180</v>
      </c>
      <c r="I18" s="33">
        <f t="shared" si="33"/>
        <v>0.96039603960396036</v>
      </c>
      <c r="J18" s="33">
        <f t="shared" si="33"/>
        <v>9.9009900990099011E-3</v>
      </c>
      <c r="K18" s="33">
        <f t="shared" si="33"/>
        <v>2.9702970297029702E-2</v>
      </c>
      <c r="L18" s="33">
        <f t="shared" si="34"/>
        <v>1</v>
      </c>
      <c r="N18" s="3" t="s">
        <v>180</v>
      </c>
      <c r="O18" s="33">
        <f t="shared" si="50"/>
        <v>0.94059405940594054</v>
      </c>
      <c r="P18" s="33">
        <f t="shared" si="50"/>
        <v>9.9009900990099011E-3</v>
      </c>
      <c r="Q18" s="33">
        <f t="shared" si="50"/>
        <v>4.9504950495049507E-2</v>
      </c>
      <c r="R18" s="33">
        <f t="shared" si="50"/>
        <v>1</v>
      </c>
      <c r="T18" s="3" t="s">
        <v>180</v>
      </c>
      <c r="U18" s="33">
        <f t="shared" si="51"/>
        <v>0.86813186813186816</v>
      </c>
      <c r="V18" s="33">
        <f t="shared" si="51"/>
        <v>5.4945054945054944E-2</v>
      </c>
      <c r="W18" s="33">
        <f t="shared" si="51"/>
        <v>7.6923076923076927E-2</v>
      </c>
      <c r="X18" s="33">
        <f t="shared" si="51"/>
        <v>1</v>
      </c>
      <c r="Z18" s="3" t="s">
        <v>180</v>
      </c>
      <c r="AA18" s="33">
        <f t="shared" si="52"/>
        <v>0.94059405940594054</v>
      </c>
      <c r="AB18" s="33">
        <f t="shared" si="52"/>
        <v>1.9801980198019802E-2</v>
      </c>
      <c r="AC18" s="33">
        <f t="shared" si="52"/>
        <v>3.9603960396039604E-2</v>
      </c>
      <c r="AD18" s="33">
        <f t="shared" si="52"/>
        <v>1</v>
      </c>
      <c r="AF18" s="3" t="s">
        <v>180</v>
      </c>
      <c r="AG18" s="33">
        <f t="shared" si="53"/>
        <v>0.93069306930693074</v>
      </c>
      <c r="AH18" s="33">
        <f t="shared" si="53"/>
        <v>0</v>
      </c>
      <c r="AI18" s="33">
        <f t="shared" si="53"/>
        <v>6.9306930693069313E-2</v>
      </c>
      <c r="AJ18" s="33">
        <f t="shared" si="53"/>
        <v>1</v>
      </c>
      <c r="AL18" s="3" t="s">
        <v>180</v>
      </c>
      <c r="AM18" s="33">
        <f t="shared" si="54"/>
        <v>0.92079207920792083</v>
      </c>
      <c r="AN18" s="33">
        <f t="shared" si="54"/>
        <v>2.9702970297029702E-2</v>
      </c>
      <c r="AO18" s="33">
        <f t="shared" si="54"/>
        <v>4.9504950495049507E-2</v>
      </c>
      <c r="AP18" s="33">
        <f t="shared" si="54"/>
        <v>1</v>
      </c>
      <c r="AR18" s="3" t="s">
        <v>180</v>
      </c>
      <c r="AS18" s="33">
        <f t="shared" si="55"/>
        <v>0.98</v>
      </c>
      <c r="AT18" s="33">
        <f t="shared" si="55"/>
        <v>0</v>
      </c>
      <c r="AU18" s="33">
        <f t="shared" si="55"/>
        <v>0.02</v>
      </c>
      <c r="AV18" s="33">
        <f t="shared" si="55"/>
        <v>1</v>
      </c>
      <c r="AX18" s="3" t="s">
        <v>180</v>
      </c>
      <c r="AY18" s="33">
        <f t="shared" si="56"/>
        <v>0.93069306930693074</v>
      </c>
      <c r="AZ18" s="33">
        <f t="shared" si="56"/>
        <v>3.9603960396039604E-2</v>
      </c>
      <c r="BA18" s="33">
        <f t="shared" si="56"/>
        <v>2.9702970297029702E-2</v>
      </c>
      <c r="BB18" s="33">
        <f t="shared" si="56"/>
        <v>1</v>
      </c>
      <c r="BD18" s="3" t="s">
        <v>180</v>
      </c>
      <c r="BE18" s="33">
        <f t="shared" si="57"/>
        <v>0.95049504950495045</v>
      </c>
      <c r="BF18" s="33">
        <f t="shared" si="57"/>
        <v>1.9801980198019802E-2</v>
      </c>
      <c r="BG18" s="33">
        <f t="shared" si="57"/>
        <v>2.9702970297029702E-2</v>
      </c>
      <c r="BH18" s="33">
        <f t="shared" si="57"/>
        <v>1</v>
      </c>
      <c r="BJ18" s="3" t="s">
        <v>180</v>
      </c>
      <c r="BK18" s="33">
        <f t="shared" si="58"/>
        <v>0.99009900990099009</v>
      </c>
      <c r="BL18" s="33">
        <f t="shared" si="58"/>
        <v>0</v>
      </c>
      <c r="BM18" s="33">
        <f t="shared" si="58"/>
        <v>9.9009900990099011E-3</v>
      </c>
      <c r="BN18" s="33">
        <f t="shared" si="58"/>
        <v>1</v>
      </c>
      <c r="BP18" s="3" t="s">
        <v>180</v>
      </c>
      <c r="BQ18" s="33">
        <f t="shared" si="59"/>
        <v>1</v>
      </c>
      <c r="BR18" s="33">
        <f t="shared" si="59"/>
        <v>0</v>
      </c>
      <c r="BS18" s="33">
        <f t="shared" si="59"/>
        <v>0</v>
      </c>
      <c r="BT18" s="33">
        <f t="shared" si="59"/>
        <v>1</v>
      </c>
      <c r="BV18" s="3" t="s">
        <v>180</v>
      </c>
      <c r="BW18" s="33">
        <f t="shared" si="60"/>
        <v>0.96039603960396036</v>
      </c>
      <c r="BX18" s="33">
        <f t="shared" si="60"/>
        <v>9.9009900990099011E-3</v>
      </c>
      <c r="BY18" s="33">
        <f t="shared" si="60"/>
        <v>2.9702970297029702E-2</v>
      </c>
      <c r="BZ18" s="33">
        <f t="shared" si="60"/>
        <v>1</v>
      </c>
      <c r="CB18" s="3" t="s">
        <v>180</v>
      </c>
      <c r="CC18" s="33">
        <f t="shared" si="61"/>
        <v>0.95049504950495045</v>
      </c>
      <c r="CD18" s="33">
        <f t="shared" si="61"/>
        <v>3.9603960396039604E-2</v>
      </c>
      <c r="CE18" s="33">
        <f t="shared" si="61"/>
        <v>9.9009900990099011E-3</v>
      </c>
      <c r="CF18" s="33">
        <f t="shared" si="61"/>
        <v>1</v>
      </c>
      <c r="CH18" s="3" t="s">
        <v>180</v>
      </c>
      <c r="CI18" s="33">
        <f t="shared" si="62"/>
        <v>0.94845360824742264</v>
      </c>
      <c r="CJ18" s="33">
        <f t="shared" si="62"/>
        <v>1.0309278350515464E-2</v>
      </c>
      <c r="CK18" s="33">
        <f t="shared" si="62"/>
        <v>4.1237113402061855E-2</v>
      </c>
      <c r="CL18" s="33">
        <f t="shared" si="62"/>
        <v>1</v>
      </c>
      <c r="CN18" s="3" t="s">
        <v>180</v>
      </c>
      <c r="CO18" s="33">
        <f t="shared" si="63"/>
        <v>0.93877551020408168</v>
      </c>
      <c r="CP18" s="33">
        <f t="shared" si="63"/>
        <v>3.0612244897959183E-2</v>
      </c>
      <c r="CQ18" s="33">
        <f t="shared" si="63"/>
        <v>3.0612244897959183E-2</v>
      </c>
      <c r="CR18" s="33">
        <f t="shared" si="63"/>
        <v>1</v>
      </c>
    </row>
    <row r="19" spans="2:96" x14ac:dyDescent="0.25">
      <c r="K19" s="7"/>
      <c r="Q19" s="7"/>
      <c r="W19" s="7"/>
      <c r="AC19" s="7"/>
      <c r="AI19" s="7"/>
      <c r="AO19" s="7"/>
      <c r="AU19" s="7"/>
      <c r="BA19" s="7"/>
      <c r="BG19" s="7"/>
      <c r="BM19" s="7"/>
      <c r="BS19" s="7"/>
      <c r="BY19" s="7"/>
      <c r="CE19" s="7"/>
      <c r="CK19" s="7"/>
      <c r="CQ19" s="7"/>
    </row>
    <row r="20" spans="2:96" x14ac:dyDescent="0.25">
      <c r="B20" s="3" t="s">
        <v>182</v>
      </c>
      <c r="H20" s="3" t="s">
        <v>182</v>
      </c>
      <c r="K20" s="7"/>
      <c r="N20" s="3" t="s">
        <v>182</v>
      </c>
      <c r="Q20" s="7"/>
      <c r="T20" s="3" t="s">
        <v>182</v>
      </c>
      <c r="W20" s="7"/>
      <c r="Z20" s="3" t="s">
        <v>182</v>
      </c>
      <c r="AC20" s="7"/>
      <c r="AF20" s="3" t="s">
        <v>182</v>
      </c>
      <c r="AI20" s="7"/>
      <c r="AL20" s="3" t="s">
        <v>182</v>
      </c>
      <c r="AO20" s="7"/>
      <c r="AR20" s="3" t="s">
        <v>182</v>
      </c>
      <c r="AU20" s="7"/>
      <c r="AX20" s="3" t="s">
        <v>182</v>
      </c>
      <c r="BA20" s="7"/>
      <c r="BD20" s="3" t="s">
        <v>182</v>
      </c>
      <c r="BG20" s="7"/>
      <c r="BJ20" s="3" t="s">
        <v>182</v>
      </c>
      <c r="BM20" s="7"/>
      <c r="BP20" s="3" t="s">
        <v>182</v>
      </c>
      <c r="BS20" s="7"/>
      <c r="BV20" s="3" t="s">
        <v>182</v>
      </c>
      <c r="BY20" s="7"/>
      <c r="CB20" s="3" t="s">
        <v>182</v>
      </c>
      <c r="CE20" s="7"/>
      <c r="CH20" s="3" t="s">
        <v>182</v>
      </c>
      <c r="CK20" s="7"/>
      <c r="CN20" s="3" t="s">
        <v>182</v>
      </c>
      <c r="CQ20" s="7"/>
    </row>
    <row r="21" spans="2:96" x14ac:dyDescent="0.25">
      <c r="C21" s="52" t="s">
        <v>190</v>
      </c>
      <c r="D21" s="52"/>
      <c r="E21" s="40"/>
      <c r="F21" s="39"/>
      <c r="I21" s="52" t="s">
        <v>190</v>
      </c>
      <c r="J21" s="52"/>
      <c r="K21" s="40"/>
      <c r="L21" s="39"/>
      <c r="O21" s="52" t="s">
        <v>197</v>
      </c>
      <c r="P21" s="52"/>
      <c r="Q21" s="40"/>
      <c r="R21" s="39"/>
      <c r="U21" s="52" t="s">
        <v>198</v>
      </c>
      <c r="V21" s="52"/>
      <c r="W21" s="40"/>
      <c r="X21" s="39"/>
      <c r="AA21" s="52" t="s">
        <v>199</v>
      </c>
      <c r="AB21" s="52"/>
      <c r="AC21" s="40"/>
      <c r="AD21" s="39"/>
      <c r="AG21" s="52" t="s">
        <v>200</v>
      </c>
      <c r="AH21" s="52"/>
      <c r="AI21" s="40"/>
      <c r="AJ21" s="39"/>
      <c r="AM21" s="52" t="s">
        <v>201</v>
      </c>
      <c r="AN21" s="52"/>
      <c r="AO21" s="40"/>
      <c r="AP21" s="39"/>
      <c r="AS21" s="52" t="s">
        <v>202</v>
      </c>
      <c r="AT21" s="52"/>
      <c r="AU21" s="40"/>
      <c r="AV21" s="39"/>
      <c r="AY21" s="52" t="s">
        <v>203</v>
      </c>
      <c r="AZ21" s="52"/>
      <c r="BA21" s="40"/>
      <c r="BB21" s="39"/>
      <c r="BE21" s="52" t="s">
        <v>204</v>
      </c>
      <c r="BF21" s="52"/>
      <c r="BG21" s="40"/>
      <c r="BH21" s="39"/>
      <c r="BK21" s="52" t="s">
        <v>205</v>
      </c>
      <c r="BL21" s="52"/>
      <c r="BM21" s="40"/>
      <c r="BN21" s="39"/>
      <c r="BQ21" s="52" t="s">
        <v>206</v>
      </c>
      <c r="BR21" s="52"/>
      <c r="BS21" s="40"/>
      <c r="BT21" s="39"/>
      <c r="BW21" s="52" t="s">
        <v>207</v>
      </c>
      <c r="BX21" s="52"/>
      <c r="BY21" s="40"/>
      <c r="BZ21" s="39"/>
      <c r="CC21" s="52" t="s">
        <v>208</v>
      </c>
      <c r="CD21" s="52"/>
      <c r="CE21" s="40"/>
      <c r="CF21" s="39"/>
      <c r="CI21" s="52" t="s">
        <v>209</v>
      </c>
      <c r="CJ21" s="52"/>
      <c r="CK21" s="40"/>
      <c r="CL21" s="39"/>
      <c r="CO21" s="52" t="s">
        <v>210</v>
      </c>
      <c r="CP21" s="52"/>
      <c r="CQ21" s="40"/>
      <c r="CR21" s="39"/>
    </row>
    <row r="22" spans="2:96" x14ac:dyDescent="0.25">
      <c r="C22" s="30" t="s">
        <v>191</v>
      </c>
      <c r="D22" s="30" t="s">
        <v>192</v>
      </c>
      <c r="E22" s="41" t="s">
        <v>193</v>
      </c>
      <c r="F22" s="31" t="s">
        <v>180</v>
      </c>
      <c r="I22" s="30" t="s">
        <v>191</v>
      </c>
      <c r="J22" s="30" t="s">
        <v>192</v>
      </c>
      <c r="K22" s="41" t="s">
        <v>193</v>
      </c>
      <c r="L22" s="31" t="s">
        <v>180</v>
      </c>
      <c r="O22" s="30" t="s">
        <v>191</v>
      </c>
      <c r="P22" s="30" t="s">
        <v>192</v>
      </c>
      <c r="Q22" s="41" t="s">
        <v>193</v>
      </c>
      <c r="R22" s="31" t="s">
        <v>180</v>
      </c>
      <c r="U22" s="30" t="s">
        <v>191</v>
      </c>
      <c r="V22" s="30" t="s">
        <v>192</v>
      </c>
      <c r="W22" s="41" t="s">
        <v>193</v>
      </c>
      <c r="X22" s="31" t="s">
        <v>180</v>
      </c>
      <c r="AA22" s="30" t="s">
        <v>191</v>
      </c>
      <c r="AB22" s="30" t="s">
        <v>192</v>
      </c>
      <c r="AC22" s="41" t="s">
        <v>193</v>
      </c>
      <c r="AD22" s="31" t="s">
        <v>180</v>
      </c>
      <c r="AG22" s="30" t="s">
        <v>191</v>
      </c>
      <c r="AH22" s="30" t="s">
        <v>192</v>
      </c>
      <c r="AI22" s="41" t="s">
        <v>193</v>
      </c>
      <c r="AJ22" s="31" t="s">
        <v>180</v>
      </c>
      <c r="AM22" s="30" t="s">
        <v>191</v>
      </c>
      <c r="AN22" s="30" t="s">
        <v>192</v>
      </c>
      <c r="AO22" s="41" t="s">
        <v>193</v>
      </c>
      <c r="AP22" s="31" t="s">
        <v>180</v>
      </c>
      <c r="AS22" s="30" t="s">
        <v>191</v>
      </c>
      <c r="AT22" s="30" t="s">
        <v>192</v>
      </c>
      <c r="AU22" s="41" t="s">
        <v>193</v>
      </c>
      <c r="AV22" s="31" t="s">
        <v>180</v>
      </c>
      <c r="AY22" s="30" t="s">
        <v>191</v>
      </c>
      <c r="AZ22" s="30" t="s">
        <v>192</v>
      </c>
      <c r="BA22" s="41" t="s">
        <v>193</v>
      </c>
      <c r="BB22" s="31" t="s">
        <v>180</v>
      </c>
      <c r="BE22" s="30" t="s">
        <v>191</v>
      </c>
      <c r="BF22" s="30" t="s">
        <v>192</v>
      </c>
      <c r="BG22" s="41" t="s">
        <v>193</v>
      </c>
      <c r="BH22" s="31" t="s">
        <v>180</v>
      </c>
      <c r="BK22" s="30" t="s">
        <v>191</v>
      </c>
      <c r="BL22" s="30" t="s">
        <v>192</v>
      </c>
      <c r="BM22" s="41" t="s">
        <v>193</v>
      </c>
      <c r="BN22" s="31" t="s">
        <v>180</v>
      </c>
      <c r="BQ22" s="30" t="s">
        <v>191</v>
      </c>
      <c r="BR22" s="30" t="s">
        <v>192</v>
      </c>
      <c r="BS22" s="41" t="s">
        <v>193</v>
      </c>
      <c r="BT22" s="31" t="s">
        <v>180</v>
      </c>
      <c r="BW22" s="30" t="s">
        <v>191</v>
      </c>
      <c r="BX22" s="30" t="s">
        <v>192</v>
      </c>
      <c r="BY22" s="41" t="s">
        <v>193</v>
      </c>
      <c r="BZ22" s="31" t="s">
        <v>180</v>
      </c>
      <c r="CC22" s="30" t="s">
        <v>191</v>
      </c>
      <c r="CD22" s="30" t="s">
        <v>192</v>
      </c>
      <c r="CE22" s="41" t="s">
        <v>193</v>
      </c>
      <c r="CF22" s="31" t="s">
        <v>180</v>
      </c>
      <c r="CI22" s="30" t="s">
        <v>191</v>
      </c>
      <c r="CJ22" s="30" t="s">
        <v>192</v>
      </c>
      <c r="CK22" s="41" t="s">
        <v>193</v>
      </c>
      <c r="CL22" s="31" t="s">
        <v>180</v>
      </c>
      <c r="CO22" s="30" t="s">
        <v>191</v>
      </c>
      <c r="CP22" s="30" t="s">
        <v>192</v>
      </c>
      <c r="CQ22" s="41" t="s">
        <v>193</v>
      </c>
      <c r="CR22" s="31" t="s">
        <v>180</v>
      </c>
    </row>
    <row r="23" spans="2:96" x14ac:dyDescent="0.25">
      <c r="B23" s="4" t="s">
        <v>194</v>
      </c>
      <c r="C23" s="34">
        <f t="shared" ref="C23:F25" si="64">($F9*C$11)/$F$11</f>
        <v>60.772277227722775</v>
      </c>
      <c r="D23" s="34">
        <f t="shared" si="64"/>
        <v>0</v>
      </c>
      <c r="E23" s="34">
        <f t="shared" si="64"/>
        <v>1.2277227722772277</v>
      </c>
      <c r="F23" s="34">
        <f t="shared" si="64"/>
        <v>62</v>
      </c>
      <c r="H23" s="4" t="s">
        <v>194</v>
      </c>
      <c r="I23" s="34">
        <f>($L9*I$11)/$L$11</f>
        <v>59.544554455445542</v>
      </c>
      <c r="J23" s="34">
        <f t="shared" ref="J23:L25" si="65">($L9*J$11)/$L$11</f>
        <v>0.61386138613861385</v>
      </c>
      <c r="K23" s="34">
        <f t="shared" si="65"/>
        <v>1.8415841584158417</v>
      </c>
      <c r="L23" s="34">
        <f t="shared" si="65"/>
        <v>62</v>
      </c>
      <c r="N23" s="4" t="s">
        <v>194</v>
      </c>
      <c r="O23" s="34">
        <f>($R9*O$11)/$R$11</f>
        <v>58.316831683168317</v>
      </c>
      <c r="P23" s="34">
        <f t="shared" ref="P23:R25" si="66">($R9*P$11)/$R$11</f>
        <v>0.61386138613861385</v>
      </c>
      <c r="Q23" s="34">
        <f t="shared" si="66"/>
        <v>3.0693069306930694</v>
      </c>
      <c r="R23" s="34">
        <f t="shared" si="66"/>
        <v>62</v>
      </c>
      <c r="T23" s="4" t="s">
        <v>194</v>
      </c>
      <c r="U23" s="34">
        <f>($X9*U$11)/$X$11</f>
        <v>49.483516483516482</v>
      </c>
      <c r="V23" s="34">
        <f t="shared" ref="V23:X23" si="67">($X9*V$11)/$X$11</f>
        <v>3.1318681318681318</v>
      </c>
      <c r="W23" s="34">
        <f t="shared" si="67"/>
        <v>4.384615384615385</v>
      </c>
      <c r="X23" s="34">
        <f t="shared" si="67"/>
        <v>57</v>
      </c>
      <c r="Z23" s="4" t="s">
        <v>194</v>
      </c>
      <c r="AA23" s="34">
        <f>($AD9*AA$11)/$AD$11</f>
        <v>58.316831683168317</v>
      </c>
      <c r="AB23" s="34">
        <f t="shared" ref="AB23:AD23" si="68">($AD9*AB$11)/$AD$11</f>
        <v>1.2277227722772277</v>
      </c>
      <c r="AC23" s="34">
        <f t="shared" si="68"/>
        <v>2.4554455445544554</v>
      </c>
      <c r="AD23" s="34">
        <f t="shared" si="68"/>
        <v>62</v>
      </c>
      <c r="AF23" s="4" t="s">
        <v>194</v>
      </c>
      <c r="AG23" s="34">
        <f>($AJ9*AG$11)/$AJ$11</f>
        <v>57.702970297029701</v>
      </c>
      <c r="AH23" s="34">
        <f t="shared" ref="AH23:AJ23" si="69">($AJ9*AH$11)/$AJ$11</f>
        <v>0</v>
      </c>
      <c r="AI23" s="34">
        <f t="shared" si="69"/>
        <v>4.2970297029702973</v>
      </c>
      <c r="AJ23" s="34">
        <f t="shared" si="69"/>
        <v>62</v>
      </c>
      <c r="AL23" s="4" t="s">
        <v>194</v>
      </c>
      <c r="AM23" s="34">
        <f>($AP9*AM$11)/$AP$11</f>
        <v>57.089108910891092</v>
      </c>
      <c r="AN23" s="34">
        <f t="shared" ref="AN23:AP23" si="70">($AP9*AN$11)/$AP$11</f>
        <v>1.8415841584158417</v>
      </c>
      <c r="AO23" s="34">
        <f t="shared" si="70"/>
        <v>3.0693069306930694</v>
      </c>
      <c r="AP23" s="34">
        <f t="shared" si="70"/>
        <v>62</v>
      </c>
      <c r="AR23" s="4" t="s">
        <v>194</v>
      </c>
      <c r="AS23" s="34">
        <f>($AV9*AS$11)/$AV$11</f>
        <v>59.78</v>
      </c>
      <c r="AT23" s="34">
        <f t="shared" ref="AT23:AV23" si="71">($AV9*AT$11)/$AV$11</f>
        <v>0</v>
      </c>
      <c r="AU23" s="34">
        <f t="shared" si="71"/>
        <v>1.22</v>
      </c>
      <c r="AV23" s="34">
        <f t="shared" si="71"/>
        <v>61</v>
      </c>
      <c r="AX23" s="4" t="s">
        <v>194</v>
      </c>
      <c r="AY23" s="34">
        <f>($BB9*AY$11)/$BB$11</f>
        <v>57.702970297029701</v>
      </c>
      <c r="AZ23" s="34">
        <f t="shared" ref="AZ23:BB23" si="72">($BB9*AZ$11)/$BB$11</f>
        <v>2.4554455445544554</v>
      </c>
      <c r="BA23" s="34">
        <f t="shared" si="72"/>
        <v>1.8415841584158417</v>
      </c>
      <c r="BB23" s="34">
        <f t="shared" si="72"/>
        <v>62</v>
      </c>
      <c r="BD23" s="4" t="s">
        <v>194</v>
      </c>
      <c r="BE23" s="34">
        <f>($BH9*BE$11)/$BH$11</f>
        <v>58.930693069306933</v>
      </c>
      <c r="BF23" s="34">
        <f t="shared" ref="BF23:BH23" si="73">($BH9*BF$11)/$BH$11</f>
        <v>1.2277227722772277</v>
      </c>
      <c r="BG23" s="34">
        <f t="shared" si="73"/>
        <v>1.8415841584158417</v>
      </c>
      <c r="BH23" s="34">
        <f t="shared" si="73"/>
        <v>62</v>
      </c>
      <c r="BJ23" s="4" t="s">
        <v>194</v>
      </c>
      <c r="BK23" s="34">
        <f>($BN9*BK$11)/$BN$11</f>
        <v>61.386138613861384</v>
      </c>
      <c r="BL23" s="34">
        <f t="shared" ref="BL23:BN23" si="74">($BN9*BL$11)/$BN$11</f>
        <v>0</v>
      </c>
      <c r="BM23" s="34">
        <f t="shared" si="74"/>
        <v>0.61386138613861385</v>
      </c>
      <c r="BN23" s="34">
        <f t="shared" si="74"/>
        <v>62</v>
      </c>
      <c r="BP23" s="4" t="s">
        <v>194</v>
      </c>
      <c r="BQ23" s="34">
        <f>($BT9*BQ$11)/$BT$11</f>
        <v>62</v>
      </c>
      <c r="BR23" s="34">
        <f t="shared" ref="BR23:BT23" si="75">($BT9*BR$11)/$BT$11</f>
        <v>0</v>
      </c>
      <c r="BS23" s="34">
        <f t="shared" si="75"/>
        <v>0</v>
      </c>
      <c r="BT23" s="34">
        <f t="shared" si="75"/>
        <v>62</v>
      </c>
      <c r="BV23" s="4" t="s">
        <v>194</v>
      </c>
      <c r="BW23" s="34">
        <f>($BZ9*BW$11)/$BZ$11</f>
        <v>59.544554455445542</v>
      </c>
      <c r="BX23" s="34">
        <f t="shared" ref="BX23:BZ23" si="76">($BZ9*BX$11)/$BZ$11</f>
        <v>0.61386138613861385</v>
      </c>
      <c r="BY23" s="34">
        <f t="shared" si="76"/>
        <v>1.8415841584158417</v>
      </c>
      <c r="BZ23" s="34">
        <f t="shared" si="76"/>
        <v>62</v>
      </c>
      <c r="CB23" s="4" t="s">
        <v>194</v>
      </c>
      <c r="CC23" s="34">
        <f>($CF9*CC$11)/$CF$11</f>
        <v>58.930693069306933</v>
      </c>
      <c r="CD23" s="34">
        <f t="shared" ref="CD23:CF23" si="77">($CF9*CD$11)/$CF$11</f>
        <v>2.4554455445544554</v>
      </c>
      <c r="CE23" s="34">
        <f t="shared" si="77"/>
        <v>0.61386138613861385</v>
      </c>
      <c r="CF23" s="34">
        <f t="shared" si="77"/>
        <v>62</v>
      </c>
      <c r="CH23" s="4" t="s">
        <v>194</v>
      </c>
      <c r="CI23" s="34">
        <f>($CL9*CI$11)/$CL$11</f>
        <v>55.010309278350519</v>
      </c>
      <c r="CJ23" s="34">
        <f t="shared" ref="CJ23:CK23" si="78">($CL9*CJ$11)/$CL$11</f>
        <v>0.59793814432989689</v>
      </c>
      <c r="CK23" s="34">
        <f t="shared" si="78"/>
        <v>2.3917525773195876</v>
      </c>
      <c r="CL23" s="34">
        <f>($CL9*CL$11)/$CL$11</f>
        <v>58</v>
      </c>
      <c r="CN23" s="4" t="s">
        <v>194</v>
      </c>
      <c r="CO23" s="34">
        <f>($CR9*CO$11)/$CR$11</f>
        <v>56.326530612244895</v>
      </c>
      <c r="CP23" s="34">
        <f t="shared" ref="CP23:CR23" si="79">($CR9*CP$11)/$CR$11</f>
        <v>1.8367346938775511</v>
      </c>
      <c r="CQ23" s="34">
        <f t="shared" si="79"/>
        <v>1.8367346938775511</v>
      </c>
      <c r="CR23" s="34">
        <f t="shared" si="79"/>
        <v>60</v>
      </c>
    </row>
    <row r="24" spans="2:96" x14ac:dyDescent="0.25">
      <c r="B24" s="4" t="s">
        <v>211</v>
      </c>
      <c r="C24" s="34">
        <f t="shared" si="64"/>
        <v>38.227722772277225</v>
      </c>
      <c r="D24" s="34">
        <f t="shared" si="64"/>
        <v>0</v>
      </c>
      <c r="E24" s="34">
        <f t="shared" si="64"/>
        <v>0.7722772277227723</v>
      </c>
      <c r="F24" s="34">
        <f t="shared" si="64"/>
        <v>39</v>
      </c>
      <c r="H24" s="4" t="s">
        <v>211</v>
      </c>
      <c r="I24" s="34">
        <f>($L10*I$11)/$L$11</f>
        <v>37.455445544554458</v>
      </c>
      <c r="J24" s="34">
        <f t="shared" si="65"/>
        <v>0.38613861386138615</v>
      </c>
      <c r="K24" s="34">
        <f t="shared" si="65"/>
        <v>1.1584158415841583</v>
      </c>
      <c r="L24" s="34">
        <f t="shared" si="65"/>
        <v>39</v>
      </c>
      <c r="N24" s="4" t="s">
        <v>211</v>
      </c>
      <c r="O24" s="34">
        <f>($R10*O$11)/$R$11</f>
        <v>36.683168316831683</v>
      </c>
      <c r="P24" s="34">
        <f t="shared" si="66"/>
        <v>0.38613861386138615</v>
      </c>
      <c r="Q24" s="34">
        <f t="shared" si="66"/>
        <v>1.9306930693069306</v>
      </c>
      <c r="R24" s="34">
        <f t="shared" si="66"/>
        <v>39</v>
      </c>
      <c r="T24" s="4" t="s">
        <v>211</v>
      </c>
      <c r="U24" s="34">
        <f t="shared" ref="U24:X25" si="80">($X10*U$11)/$X$11</f>
        <v>29.516483516483518</v>
      </c>
      <c r="V24" s="34">
        <f t="shared" si="80"/>
        <v>1.8681318681318682</v>
      </c>
      <c r="W24" s="34">
        <f t="shared" si="80"/>
        <v>2.6153846153846154</v>
      </c>
      <c r="X24" s="34">
        <f t="shared" si="80"/>
        <v>34</v>
      </c>
      <c r="Z24" s="4" t="s">
        <v>211</v>
      </c>
      <c r="AA24" s="34">
        <f t="shared" ref="AA24:AD25" si="81">($AD10*AA$11)/$AD$11</f>
        <v>36.683168316831683</v>
      </c>
      <c r="AB24" s="34">
        <f t="shared" si="81"/>
        <v>0.7722772277227723</v>
      </c>
      <c r="AC24" s="34">
        <f t="shared" si="81"/>
        <v>1.5445544554455446</v>
      </c>
      <c r="AD24" s="34">
        <f t="shared" si="81"/>
        <v>39</v>
      </c>
      <c r="AF24" s="4" t="s">
        <v>211</v>
      </c>
      <c r="AG24" s="34">
        <f t="shared" ref="AG24:AJ25" si="82">($AJ10*AG$11)/$AJ$11</f>
        <v>36.297029702970299</v>
      </c>
      <c r="AH24" s="34">
        <f t="shared" si="82"/>
        <v>0</v>
      </c>
      <c r="AI24" s="34">
        <f t="shared" si="82"/>
        <v>2.7029702970297032</v>
      </c>
      <c r="AJ24" s="34">
        <f t="shared" si="82"/>
        <v>39</v>
      </c>
      <c r="AL24" s="4" t="s">
        <v>211</v>
      </c>
      <c r="AM24" s="34">
        <f t="shared" ref="AM24:AP25" si="83">($AP10*AM$11)/$AP$11</f>
        <v>35.910891089108908</v>
      </c>
      <c r="AN24" s="34">
        <f t="shared" si="83"/>
        <v>1.1584158415841583</v>
      </c>
      <c r="AO24" s="34">
        <f t="shared" si="83"/>
        <v>1.9306930693069306</v>
      </c>
      <c r="AP24" s="34">
        <f t="shared" si="83"/>
        <v>39</v>
      </c>
      <c r="AR24" s="4" t="s">
        <v>211</v>
      </c>
      <c r="AS24" s="34">
        <f t="shared" ref="AS24:AV25" si="84">($AV10*AS$11)/$AV$11</f>
        <v>38.22</v>
      </c>
      <c r="AT24" s="34">
        <f t="shared" si="84"/>
        <v>0</v>
      </c>
      <c r="AU24" s="34">
        <f t="shared" si="84"/>
        <v>0.78</v>
      </c>
      <c r="AV24" s="34">
        <f t="shared" si="84"/>
        <v>39</v>
      </c>
      <c r="AX24" s="4" t="s">
        <v>211</v>
      </c>
      <c r="AY24" s="34">
        <f t="shared" ref="AY24:BB25" si="85">($BB10*AY$11)/$BB$11</f>
        <v>36.297029702970299</v>
      </c>
      <c r="AZ24" s="34">
        <f t="shared" si="85"/>
        <v>1.5445544554455446</v>
      </c>
      <c r="BA24" s="34">
        <f t="shared" si="85"/>
        <v>1.1584158415841583</v>
      </c>
      <c r="BB24" s="34">
        <f t="shared" si="85"/>
        <v>39</v>
      </c>
      <c r="BD24" s="4" t="s">
        <v>211</v>
      </c>
      <c r="BE24" s="34">
        <f t="shared" ref="BE24:BH25" si="86">($BH10*BE$11)/$BH$11</f>
        <v>37.069306930693067</v>
      </c>
      <c r="BF24" s="34">
        <f t="shared" si="86"/>
        <v>0.7722772277227723</v>
      </c>
      <c r="BG24" s="34">
        <f t="shared" si="86"/>
        <v>1.1584158415841583</v>
      </c>
      <c r="BH24" s="34">
        <f t="shared" si="86"/>
        <v>39</v>
      </c>
      <c r="BJ24" s="4" t="s">
        <v>211</v>
      </c>
      <c r="BK24" s="34">
        <f t="shared" ref="BK24:BN25" si="87">($BN10*BK$11)/$BN$11</f>
        <v>38.613861386138616</v>
      </c>
      <c r="BL24" s="34">
        <f t="shared" si="87"/>
        <v>0</v>
      </c>
      <c r="BM24" s="34">
        <f t="shared" si="87"/>
        <v>0.38613861386138615</v>
      </c>
      <c r="BN24" s="34">
        <f t="shared" si="87"/>
        <v>39</v>
      </c>
      <c r="BP24" s="4" t="s">
        <v>211</v>
      </c>
      <c r="BQ24" s="34">
        <f t="shared" ref="BQ24:BT25" si="88">($BT10*BQ$11)/$BT$11</f>
        <v>39</v>
      </c>
      <c r="BR24" s="34">
        <f t="shared" si="88"/>
        <v>0</v>
      </c>
      <c r="BS24" s="34">
        <f t="shared" si="88"/>
        <v>0</v>
      </c>
      <c r="BT24" s="34">
        <f t="shared" si="88"/>
        <v>39</v>
      </c>
      <c r="BV24" s="4" t="s">
        <v>211</v>
      </c>
      <c r="BW24" s="34">
        <f t="shared" ref="BW24:BZ25" si="89">($BZ10*BW$11)/$BZ$11</f>
        <v>37.455445544554458</v>
      </c>
      <c r="BX24" s="34">
        <f t="shared" si="89"/>
        <v>0.38613861386138615</v>
      </c>
      <c r="BY24" s="34">
        <f t="shared" si="89"/>
        <v>1.1584158415841583</v>
      </c>
      <c r="BZ24" s="34">
        <f t="shared" si="89"/>
        <v>39</v>
      </c>
      <c r="CB24" s="4" t="s">
        <v>211</v>
      </c>
      <c r="CC24" s="34">
        <f t="shared" ref="CC24:CF25" si="90">($CF10*CC$11)/$CF$11</f>
        <v>37.069306930693067</v>
      </c>
      <c r="CD24" s="34">
        <f t="shared" si="90"/>
        <v>1.5445544554455446</v>
      </c>
      <c r="CE24" s="34">
        <f t="shared" si="90"/>
        <v>0.38613861386138615</v>
      </c>
      <c r="CF24" s="34">
        <f t="shared" si="90"/>
        <v>39</v>
      </c>
      <c r="CH24" s="4" t="s">
        <v>211</v>
      </c>
      <c r="CI24" s="34">
        <f t="shared" ref="CI24:CL25" si="91">($CL10*CI$11)/$CL$11</f>
        <v>36.989690721649481</v>
      </c>
      <c r="CJ24" s="34">
        <f t="shared" si="91"/>
        <v>0.40206185567010311</v>
      </c>
      <c r="CK24" s="34">
        <f t="shared" si="91"/>
        <v>1.6082474226804124</v>
      </c>
      <c r="CL24" s="34">
        <f t="shared" si="91"/>
        <v>39</v>
      </c>
      <c r="CN24" s="4" t="s">
        <v>211</v>
      </c>
      <c r="CO24" s="34">
        <f t="shared" ref="CO24:CR25" si="92">($CR10*CO$11)/$CR$11</f>
        <v>35.673469387755105</v>
      </c>
      <c r="CP24" s="34">
        <f t="shared" si="92"/>
        <v>1.1632653061224489</v>
      </c>
      <c r="CQ24" s="34">
        <f t="shared" si="92"/>
        <v>1.1632653061224489</v>
      </c>
      <c r="CR24" s="34">
        <f t="shared" si="92"/>
        <v>38</v>
      </c>
    </row>
    <row r="25" spans="2:96" x14ac:dyDescent="0.25">
      <c r="B25" s="3" t="s">
        <v>180</v>
      </c>
      <c r="C25" s="34">
        <f t="shared" si="64"/>
        <v>99</v>
      </c>
      <c r="D25" s="34">
        <f t="shared" si="64"/>
        <v>0</v>
      </c>
      <c r="E25" s="34">
        <f t="shared" si="64"/>
        <v>2</v>
      </c>
      <c r="F25" s="34">
        <f t="shared" si="64"/>
        <v>101</v>
      </c>
      <c r="H25" s="3" t="s">
        <v>180</v>
      </c>
      <c r="I25" s="34">
        <f>($L11*I$11)/$L$11</f>
        <v>97</v>
      </c>
      <c r="J25" s="34">
        <f t="shared" si="65"/>
        <v>1</v>
      </c>
      <c r="K25" s="34">
        <f t="shared" si="65"/>
        <v>3</v>
      </c>
      <c r="L25" s="34">
        <f t="shared" si="65"/>
        <v>101</v>
      </c>
      <c r="N25" s="3" t="s">
        <v>180</v>
      </c>
      <c r="O25" s="34">
        <f>($R11*O$11)/$R$11</f>
        <v>95</v>
      </c>
      <c r="P25" s="34">
        <f t="shared" si="66"/>
        <v>1</v>
      </c>
      <c r="Q25" s="34">
        <f t="shared" si="66"/>
        <v>5</v>
      </c>
      <c r="R25" s="34">
        <f t="shared" si="66"/>
        <v>101</v>
      </c>
      <c r="T25" s="3" t="s">
        <v>180</v>
      </c>
      <c r="U25" s="34">
        <f t="shared" si="80"/>
        <v>79</v>
      </c>
      <c r="V25" s="34">
        <f t="shared" si="80"/>
        <v>5</v>
      </c>
      <c r="W25" s="34">
        <f t="shared" si="80"/>
        <v>7</v>
      </c>
      <c r="X25" s="34">
        <f t="shared" si="80"/>
        <v>91</v>
      </c>
      <c r="Z25" s="3" t="s">
        <v>180</v>
      </c>
      <c r="AA25" s="34">
        <f t="shared" si="81"/>
        <v>95</v>
      </c>
      <c r="AB25" s="34">
        <f t="shared" si="81"/>
        <v>2</v>
      </c>
      <c r="AC25" s="34">
        <f t="shared" si="81"/>
        <v>4</v>
      </c>
      <c r="AD25" s="34">
        <f t="shared" si="81"/>
        <v>101</v>
      </c>
      <c r="AF25" s="3" t="s">
        <v>180</v>
      </c>
      <c r="AG25" s="34">
        <f t="shared" si="82"/>
        <v>94</v>
      </c>
      <c r="AH25" s="34">
        <f t="shared" si="82"/>
        <v>0</v>
      </c>
      <c r="AI25" s="34">
        <f t="shared" si="82"/>
        <v>7</v>
      </c>
      <c r="AJ25" s="34">
        <f t="shared" si="82"/>
        <v>101</v>
      </c>
      <c r="AL25" s="3" t="s">
        <v>180</v>
      </c>
      <c r="AM25" s="34">
        <f t="shared" si="83"/>
        <v>93</v>
      </c>
      <c r="AN25" s="34">
        <f t="shared" si="83"/>
        <v>3</v>
      </c>
      <c r="AO25" s="34">
        <f t="shared" si="83"/>
        <v>5</v>
      </c>
      <c r="AP25" s="34">
        <f t="shared" si="83"/>
        <v>101</v>
      </c>
      <c r="AR25" s="3" t="s">
        <v>180</v>
      </c>
      <c r="AS25" s="34">
        <f t="shared" si="84"/>
        <v>98</v>
      </c>
      <c r="AT25" s="34">
        <f t="shared" si="84"/>
        <v>0</v>
      </c>
      <c r="AU25" s="34">
        <f t="shared" si="84"/>
        <v>2</v>
      </c>
      <c r="AV25" s="34">
        <f t="shared" si="84"/>
        <v>100</v>
      </c>
      <c r="AX25" s="3" t="s">
        <v>180</v>
      </c>
      <c r="AY25" s="34">
        <f t="shared" si="85"/>
        <v>94</v>
      </c>
      <c r="AZ25" s="34">
        <f t="shared" si="85"/>
        <v>4</v>
      </c>
      <c r="BA25" s="34">
        <f t="shared" si="85"/>
        <v>3</v>
      </c>
      <c r="BB25" s="34">
        <f t="shared" si="85"/>
        <v>101</v>
      </c>
      <c r="BD25" s="3" t="s">
        <v>180</v>
      </c>
      <c r="BE25" s="34">
        <f t="shared" si="86"/>
        <v>96</v>
      </c>
      <c r="BF25" s="34">
        <f t="shared" si="86"/>
        <v>2</v>
      </c>
      <c r="BG25" s="34">
        <f t="shared" si="86"/>
        <v>3</v>
      </c>
      <c r="BH25" s="34">
        <f t="shared" si="86"/>
        <v>101</v>
      </c>
      <c r="BJ25" s="3" t="s">
        <v>180</v>
      </c>
      <c r="BK25" s="34">
        <f t="shared" si="87"/>
        <v>100</v>
      </c>
      <c r="BL25" s="34">
        <f t="shared" si="87"/>
        <v>0</v>
      </c>
      <c r="BM25" s="34">
        <f t="shared" si="87"/>
        <v>1</v>
      </c>
      <c r="BN25" s="34">
        <f t="shared" si="87"/>
        <v>101</v>
      </c>
      <c r="BP25" s="3" t="s">
        <v>180</v>
      </c>
      <c r="BQ25" s="34">
        <f t="shared" si="88"/>
        <v>101</v>
      </c>
      <c r="BR25" s="34">
        <f t="shared" si="88"/>
        <v>0</v>
      </c>
      <c r="BS25" s="34">
        <f t="shared" si="88"/>
        <v>0</v>
      </c>
      <c r="BT25" s="34">
        <f t="shared" si="88"/>
        <v>101</v>
      </c>
      <c r="BV25" s="3" t="s">
        <v>180</v>
      </c>
      <c r="BW25" s="34">
        <f t="shared" si="89"/>
        <v>97</v>
      </c>
      <c r="BX25" s="34">
        <f t="shared" si="89"/>
        <v>1</v>
      </c>
      <c r="BY25" s="34">
        <f t="shared" si="89"/>
        <v>3</v>
      </c>
      <c r="BZ25" s="34">
        <f t="shared" si="89"/>
        <v>101</v>
      </c>
      <c r="CB25" s="3" t="s">
        <v>180</v>
      </c>
      <c r="CC25" s="34">
        <f t="shared" si="90"/>
        <v>96</v>
      </c>
      <c r="CD25" s="34">
        <f t="shared" si="90"/>
        <v>4</v>
      </c>
      <c r="CE25" s="34">
        <f t="shared" si="90"/>
        <v>1</v>
      </c>
      <c r="CF25" s="34">
        <f t="shared" si="90"/>
        <v>101</v>
      </c>
      <c r="CH25" s="3" t="s">
        <v>180</v>
      </c>
      <c r="CI25" s="34">
        <f t="shared" si="91"/>
        <v>92</v>
      </c>
      <c r="CJ25" s="34">
        <f t="shared" si="91"/>
        <v>1</v>
      </c>
      <c r="CK25" s="34">
        <f t="shared" si="91"/>
        <v>4</v>
      </c>
      <c r="CL25" s="34">
        <f t="shared" si="91"/>
        <v>97</v>
      </c>
      <c r="CN25" s="3" t="s">
        <v>180</v>
      </c>
      <c r="CO25" s="34">
        <f t="shared" si="92"/>
        <v>92</v>
      </c>
      <c r="CP25" s="34">
        <f t="shared" si="92"/>
        <v>3</v>
      </c>
      <c r="CQ25" s="34">
        <f t="shared" si="92"/>
        <v>3</v>
      </c>
      <c r="CR25" s="34">
        <f t="shared" si="92"/>
        <v>98</v>
      </c>
    </row>
    <row r="26" spans="2:96" x14ac:dyDescent="0.25">
      <c r="K26" s="7"/>
      <c r="Q26" s="7"/>
      <c r="W26" s="7"/>
      <c r="AC26" s="7"/>
      <c r="AI26" s="7"/>
      <c r="AO26" s="7"/>
      <c r="AU26" s="7"/>
      <c r="BA26" s="7"/>
      <c r="BG26" s="7"/>
      <c r="BM26" s="7"/>
      <c r="BS26" s="7"/>
      <c r="BY26" s="7"/>
      <c r="CE26" s="7"/>
      <c r="CK26" s="7"/>
      <c r="CQ26" s="7"/>
    </row>
    <row r="27" spans="2:96" x14ac:dyDescent="0.25">
      <c r="B27" s="3" t="s">
        <v>183</v>
      </c>
      <c r="H27" s="3" t="s">
        <v>183</v>
      </c>
      <c r="K27" s="7"/>
      <c r="N27" s="3" t="s">
        <v>183</v>
      </c>
      <c r="Q27" s="7"/>
      <c r="T27" s="3" t="s">
        <v>183</v>
      </c>
      <c r="W27" s="7"/>
      <c r="Z27" s="3" t="s">
        <v>183</v>
      </c>
      <c r="AC27" s="7"/>
      <c r="AF27" s="3" t="s">
        <v>183</v>
      </c>
      <c r="AI27" s="7"/>
      <c r="AL27" s="3" t="s">
        <v>183</v>
      </c>
      <c r="AO27" s="7"/>
      <c r="AR27" s="3" t="s">
        <v>183</v>
      </c>
      <c r="AU27" s="7"/>
      <c r="AX27" s="3" t="s">
        <v>183</v>
      </c>
      <c r="BA27" s="7"/>
      <c r="BD27" s="3" t="s">
        <v>183</v>
      </c>
      <c r="BG27" s="7"/>
      <c r="BJ27" s="3" t="s">
        <v>183</v>
      </c>
      <c r="BM27" s="7"/>
      <c r="BP27" s="3" t="s">
        <v>183</v>
      </c>
      <c r="BS27" s="7"/>
      <c r="BV27" s="3" t="s">
        <v>183</v>
      </c>
      <c r="BY27" s="7"/>
      <c r="CB27" s="3" t="s">
        <v>183</v>
      </c>
      <c r="CE27" s="7"/>
      <c r="CH27" s="3" t="s">
        <v>183</v>
      </c>
      <c r="CK27" s="7"/>
      <c r="CN27" s="3" t="s">
        <v>183</v>
      </c>
      <c r="CQ27" s="7"/>
    </row>
    <row r="28" spans="2:96" x14ac:dyDescent="0.25">
      <c r="C28" s="52" t="s">
        <v>190</v>
      </c>
      <c r="D28" s="52"/>
      <c r="E28" s="40"/>
      <c r="F28" s="39"/>
      <c r="I28" s="52" t="s">
        <v>190</v>
      </c>
      <c r="J28" s="52"/>
      <c r="K28" s="40"/>
      <c r="L28" s="39"/>
      <c r="O28" s="52" t="s">
        <v>197</v>
      </c>
      <c r="P28" s="52"/>
      <c r="Q28" s="40"/>
      <c r="R28" s="39"/>
      <c r="U28" s="52" t="s">
        <v>198</v>
      </c>
      <c r="V28" s="52"/>
      <c r="W28" s="40"/>
      <c r="X28" s="39"/>
      <c r="AA28" s="52" t="s">
        <v>199</v>
      </c>
      <c r="AB28" s="52"/>
      <c r="AC28" s="40"/>
      <c r="AD28" s="39"/>
      <c r="AG28" s="52" t="s">
        <v>200</v>
      </c>
      <c r="AH28" s="52"/>
      <c r="AI28" s="40"/>
      <c r="AJ28" s="39"/>
      <c r="AM28" s="52" t="s">
        <v>201</v>
      </c>
      <c r="AN28" s="52"/>
      <c r="AO28" s="40"/>
      <c r="AP28" s="39"/>
      <c r="AS28" s="52" t="s">
        <v>202</v>
      </c>
      <c r="AT28" s="52"/>
      <c r="AU28" s="40"/>
      <c r="AV28" s="39"/>
      <c r="AY28" s="52" t="s">
        <v>203</v>
      </c>
      <c r="AZ28" s="52"/>
      <c r="BA28" s="40"/>
      <c r="BB28" s="39"/>
      <c r="BE28" s="52" t="s">
        <v>204</v>
      </c>
      <c r="BF28" s="52"/>
      <c r="BG28" s="40"/>
      <c r="BH28" s="39"/>
      <c r="BK28" s="52" t="s">
        <v>205</v>
      </c>
      <c r="BL28" s="52"/>
      <c r="BM28" s="40"/>
      <c r="BN28" s="39"/>
      <c r="BQ28" s="52" t="s">
        <v>206</v>
      </c>
      <c r="BR28" s="52"/>
      <c r="BS28" s="40"/>
      <c r="BT28" s="39"/>
      <c r="BW28" s="52" t="s">
        <v>207</v>
      </c>
      <c r="BX28" s="52"/>
      <c r="BY28" s="40"/>
      <c r="BZ28" s="39"/>
      <c r="CC28" s="52" t="s">
        <v>208</v>
      </c>
      <c r="CD28" s="52"/>
      <c r="CE28" s="40"/>
      <c r="CF28" s="39"/>
      <c r="CI28" s="52" t="s">
        <v>209</v>
      </c>
      <c r="CJ28" s="52"/>
      <c r="CK28" s="40"/>
      <c r="CL28" s="39"/>
      <c r="CO28" s="52" t="s">
        <v>210</v>
      </c>
      <c r="CP28" s="52"/>
      <c r="CQ28" s="40"/>
      <c r="CR28" s="39"/>
    </row>
    <row r="29" spans="2:96" x14ac:dyDescent="0.25">
      <c r="C29" s="30" t="s">
        <v>191</v>
      </c>
      <c r="D29" s="30" t="s">
        <v>192</v>
      </c>
      <c r="E29" s="41" t="s">
        <v>193</v>
      </c>
      <c r="F29" s="31"/>
      <c r="I29" s="30" t="s">
        <v>191</v>
      </c>
      <c r="J29" s="30" t="s">
        <v>192</v>
      </c>
      <c r="K29" s="41" t="s">
        <v>193</v>
      </c>
      <c r="L29" s="31"/>
      <c r="O29" s="30" t="s">
        <v>191</v>
      </c>
      <c r="P29" s="30" t="s">
        <v>192</v>
      </c>
      <c r="Q29" s="41" t="s">
        <v>193</v>
      </c>
      <c r="R29" s="31"/>
      <c r="U29" s="30" t="s">
        <v>191</v>
      </c>
      <c r="V29" s="30" t="s">
        <v>192</v>
      </c>
      <c r="W29" s="41" t="s">
        <v>193</v>
      </c>
      <c r="X29" s="31"/>
      <c r="AA29" s="30" t="s">
        <v>191</v>
      </c>
      <c r="AB29" s="30" t="s">
        <v>192</v>
      </c>
      <c r="AC29" s="41" t="s">
        <v>193</v>
      </c>
      <c r="AD29" s="31"/>
      <c r="AG29" s="30" t="s">
        <v>191</v>
      </c>
      <c r="AH29" s="30" t="s">
        <v>192</v>
      </c>
      <c r="AI29" s="41" t="s">
        <v>193</v>
      </c>
      <c r="AJ29" s="31"/>
      <c r="AM29" s="30" t="s">
        <v>191</v>
      </c>
      <c r="AN29" s="30" t="s">
        <v>192</v>
      </c>
      <c r="AO29" s="41" t="s">
        <v>193</v>
      </c>
      <c r="AP29" s="31"/>
      <c r="AS29" s="30" t="s">
        <v>191</v>
      </c>
      <c r="AT29" s="30" t="s">
        <v>192</v>
      </c>
      <c r="AU29" s="41" t="s">
        <v>193</v>
      </c>
      <c r="AV29" s="31"/>
      <c r="AY29" s="30" t="s">
        <v>191</v>
      </c>
      <c r="AZ29" s="30" t="s">
        <v>192</v>
      </c>
      <c r="BA29" s="41" t="s">
        <v>193</v>
      </c>
      <c r="BB29" s="31"/>
      <c r="BE29" s="30" t="s">
        <v>191</v>
      </c>
      <c r="BF29" s="30" t="s">
        <v>192</v>
      </c>
      <c r="BG29" s="41" t="s">
        <v>193</v>
      </c>
      <c r="BH29" s="31"/>
      <c r="BK29" s="30" t="s">
        <v>191</v>
      </c>
      <c r="BL29" s="30" t="s">
        <v>192</v>
      </c>
      <c r="BM29" s="41" t="s">
        <v>193</v>
      </c>
      <c r="BN29" s="31"/>
      <c r="BQ29" s="30" t="s">
        <v>191</v>
      </c>
      <c r="BR29" s="30" t="s">
        <v>192</v>
      </c>
      <c r="BS29" s="41" t="s">
        <v>193</v>
      </c>
      <c r="BT29" s="31"/>
      <c r="BW29" s="30" t="s">
        <v>191</v>
      </c>
      <c r="BX29" s="30" t="s">
        <v>192</v>
      </c>
      <c r="BY29" s="41" t="s">
        <v>193</v>
      </c>
      <c r="BZ29" s="31"/>
      <c r="CC29" s="30" t="s">
        <v>191</v>
      </c>
      <c r="CD29" s="30" t="s">
        <v>192</v>
      </c>
      <c r="CE29" s="41" t="s">
        <v>193</v>
      </c>
      <c r="CF29" s="31"/>
      <c r="CI29" s="30" t="s">
        <v>191</v>
      </c>
      <c r="CJ29" s="30" t="s">
        <v>192</v>
      </c>
      <c r="CK29" s="41" t="s">
        <v>193</v>
      </c>
      <c r="CL29" s="31"/>
      <c r="CO29" s="30" t="s">
        <v>191</v>
      </c>
      <c r="CP29" s="30" t="s">
        <v>192</v>
      </c>
      <c r="CQ29" s="41" t="s">
        <v>193</v>
      </c>
      <c r="CR29" s="31"/>
    </row>
    <row r="30" spans="2:96" x14ac:dyDescent="0.25">
      <c r="B30" s="4" t="s">
        <v>194</v>
      </c>
      <c r="C30" s="35">
        <f t="shared" ref="C30:E31" si="93">(C9-C23)^2/C23</f>
        <v>8.5331113756535097E-4</v>
      </c>
      <c r="D30" s="35" t="e">
        <f t="shared" si="93"/>
        <v>#DIV/0!</v>
      </c>
      <c r="E30" s="35">
        <f t="shared" si="93"/>
        <v>4.223890130948578E-2</v>
      </c>
      <c r="F30" s="35"/>
      <c r="H30" s="4" t="s">
        <v>194</v>
      </c>
      <c r="I30" s="35">
        <f t="shared" ref="I30:K31" si="94">(I9-I23)^2/I23</f>
        <v>3.557540655961184E-2</v>
      </c>
      <c r="J30" s="35">
        <f t="shared" si="94"/>
        <v>0.61386138613861385</v>
      </c>
      <c r="K30" s="35">
        <f t="shared" si="94"/>
        <v>0.38459491110401367</v>
      </c>
      <c r="L30" s="35"/>
      <c r="N30" s="4" t="s">
        <v>194</v>
      </c>
      <c r="O30" s="35">
        <f t="shared" ref="O30:Q31" si="95">(O9-O23)^2/O23</f>
        <v>4.8580409823664857E-2</v>
      </c>
      <c r="P30" s="35">
        <f t="shared" si="95"/>
        <v>0.61386138613861385</v>
      </c>
      <c r="Q30" s="35">
        <f t="shared" si="95"/>
        <v>0.37253273714468227</v>
      </c>
      <c r="R30" s="35"/>
      <c r="T30" s="4" t="s">
        <v>194</v>
      </c>
      <c r="U30" s="35">
        <f t="shared" ref="U30:W31" si="96">(U9-U23)^2/U23</f>
        <v>4.6474511497829392E-2</v>
      </c>
      <c r="V30" s="35">
        <f t="shared" si="96"/>
        <v>0.40906111432427222</v>
      </c>
      <c r="W30" s="35">
        <f t="shared" si="96"/>
        <v>3.3738191632928544E-2</v>
      </c>
      <c r="X30" s="35"/>
      <c r="Z30" s="4" t="s">
        <v>194</v>
      </c>
      <c r="AA30" s="35">
        <f t="shared" ref="AA30:AC31" si="97">(AA9-AA23)^2/AA23</f>
        <v>4.8580409823664857E-2</v>
      </c>
      <c r="AB30" s="35">
        <f t="shared" si="97"/>
        <v>1.2277227722772277</v>
      </c>
      <c r="AC30" s="35">
        <f t="shared" si="97"/>
        <v>8.4477802618971559E-2</v>
      </c>
      <c r="AD30" s="35"/>
      <c r="AF30" s="4" t="s">
        <v>194</v>
      </c>
      <c r="AG30" s="35">
        <f t="shared" ref="AG30:AI31" si="98">(AG9-AG23)^2/AG23</f>
        <v>5.0259246926751586E-2</v>
      </c>
      <c r="AH30" s="35" t="e">
        <f t="shared" si="98"/>
        <v>#DIV/0!</v>
      </c>
      <c r="AI30" s="35">
        <f t="shared" si="98"/>
        <v>0.674909887302094</v>
      </c>
      <c r="AJ30" s="35"/>
      <c r="AL30" s="4" t="s">
        <v>194</v>
      </c>
      <c r="AM30" s="35">
        <f t="shared" ref="AM30:AO31" si="99">(AM9-AM23)^2/AM23</f>
        <v>1.4533815504339107E-2</v>
      </c>
      <c r="AN30" s="35">
        <f t="shared" si="99"/>
        <v>0.38459491110401367</v>
      </c>
      <c r="AO30" s="35">
        <f t="shared" si="99"/>
        <v>1.5649952091983418E-3</v>
      </c>
      <c r="AP30" s="35"/>
      <c r="AR30" s="4" t="s">
        <v>194</v>
      </c>
      <c r="AS30" s="35">
        <f t="shared" ref="AS30:AU31" si="100">(AS9-AS23)^2/AS23</f>
        <v>8.0963532954164436E-4</v>
      </c>
      <c r="AT30" s="35" t="e">
        <f t="shared" si="100"/>
        <v>#DIV/0!</v>
      </c>
      <c r="AU30" s="35">
        <f t="shared" si="100"/>
        <v>3.9672131147540979E-2</v>
      </c>
      <c r="AV30" s="35"/>
      <c r="AX30" s="4" t="s">
        <v>194</v>
      </c>
      <c r="AY30" s="35">
        <f t="shared" ref="AY30:BA31" si="101">(AY9-AY23)^2/AY23</f>
        <v>8.5639826851593385E-3</v>
      </c>
      <c r="AZ30" s="35">
        <f t="shared" si="101"/>
        <v>0.12076812519961674</v>
      </c>
      <c r="BA30" s="35">
        <f t="shared" si="101"/>
        <v>1.3627169168529742E-2</v>
      </c>
      <c r="BB30" s="35"/>
      <c r="BD30" s="4" t="s">
        <v>194</v>
      </c>
      <c r="BE30" s="35">
        <f t="shared" ref="BE30:BG31" si="102">(BE9-BE23)^2/BE23</f>
        <v>8.1510167145740713E-5</v>
      </c>
      <c r="BF30" s="35">
        <f t="shared" si="102"/>
        <v>4.223890130948578E-2</v>
      </c>
      <c r="BG30" s="35">
        <f t="shared" si="102"/>
        <v>1.3627169168529742E-2</v>
      </c>
      <c r="BH30" s="35"/>
      <c r="BJ30" s="4" t="s">
        <v>194</v>
      </c>
      <c r="BK30" s="35">
        <f t="shared" ref="BK30:BM31" si="103">(BK9-BK23)^2/BK23</f>
        <v>2.4289364420312706E-3</v>
      </c>
      <c r="BL30" s="35" t="e">
        <f t="shared" si="103"/>
        <v>#DIV/0!</v>
      </c>
      <c r="BM30" s="35">
        <f t="shared" si="103"/>
        <v>0.24289364420313</v>
      </c>
      <c r="BN30" s="35"/>
      <c r="BP30" s="4" t="s">
        <v>194</v>
      </c>
      <c r="BQ30" s="35">
        <f t="shared" ref="BQ30:BS31" si="104">(BQ9-BQ23)^2/BQ23</f>
        <v>0</v>
      </c>
      <c r="BR30" s="35" t="e">
        <f t="shared" si="104"/>
        <v>#DIV/0!</v>
      </c>
      <c r="BS30" s="35" t="e">
        <f t="shared" si="104"/>
        <v>#DIV/0!</v>
      </c>
      <c r="BT30" s="35"/>
      <c r="BV30" s="4" t="s">
        <v>194</v>
      </c>
      <c r="BW30" s="35">
        <f t="shared" ref="BW30:BY31" si="105">(BW9-BW23)^2/BW23</f>
        <v>4.98012887421096E-3</v>
      </c>
      <c r="BX30" s="35">
        <f t="shared" si="105"/>
        <v>0.61386138613861385</v>
      </c>
      <c r="BY30" s="35">
        <f t="shared" si="105"/>
        <v>0.72868093260938982</v>
      </c>
      <c r="BZ30" s="35"/>
      <c r="CB30" s="4" t="s">
        <v>194</v>
      </c>
      <c r="CC30" s="35">
        <f t="shared" ref="CC30:CE31" si="106">(CC9-CC23)^2/CC23</f>
        <v>0.15985973597359707</v>
      </c>
      <c r="CD30" s="35">
        <f t="shared" si="106"/>
        <v>2.4554455445544554</v>
      </c>
      <c r="CE30" s="35">
        <f t="shared" si="106"/>
        <v>0.61386138613861385</v>
      </c>
      <c r="CF30" s="35"/>
      <c r="CH30" s="4" t="s">
        <v>194</v>
      </c>
      <c r="CI30" s="35">
        <f t="shared" ref="CI30:CK31" si="107">(CI9-CI23)^2/CI23</f>
        <v>7.196595001468313E-2</v>
      </c>
      <c r="CJ30" s="35">
        <f t="shared" si="107"/>
        <v>0.59793814432989689</v>
      </c>
      <c r="CK30" s="35">
        <f t="shared" si="107"/>
        <v>0.80985602559544967</v>
      </c>
      <c r="CL30" s="35"/>
      <c r="CN30" s="4" t="s">
        <v>194</v>
      </c>
      <c r="CO30" s="35">
        <f t="shared" ref="CO30:CQ31" si="108">(CO9-CO23)^2/CO23</f>
        <v>0.12689293108547797</v>
      </c>
      <c r="CP30" s="35">
        <f t="shared" si="108"/>
        <v>0.38117913832199551</v>
      </c>
      <c r="CQ30" s="35">
        <f t="shared" si="108"/>
        <v>1.8367346938775511</v>
      </c>
      <c r="CR30" s="35"/>
    </row>
    <row r="31" spans="2:96" x14ac:dyDescent="0.25">
      <c r="B31" s="4" t="s">
        <v>211</v>
      </c>
      <c r="C31" s="35">
        <f t="shared" si="93"/>
        <v>1.3565459110013273E-3</v>
      </c>
      <c r="D31" s="35" t="e">
        <f t="shared" si="93"/>
        <v>#DIV/0!</v>
      </c>
      <c r="E31" s="35">
        <f t="shared" si="93"/>
        <v>6.7149022594567134E-2</v>
      </c>
      <c r="F31" s="35"/>
      <c r="H31" s="4" t="s">
        <v>211</v>
      </c>
      <c r="I31" s="35">
        <f t="shared" si="94"/>
        <v>5.6555774530664973E-2</v>
      </c>
      <c r="J31" s="35">
        <f t="shared" si="94"/>
        <v>0.9758822036049758</v>
      </c>
      <c r="K31" s="35">
        <f t="shared" si="94"/>
        <v>0.6114072945756116</v>
      </c>
      <c r="L31" s="35"/>
      <c r="N31" s="4" t="s">
        <v>211</v>
      </c>
      <c r="O31" s="35">
        <f t="shared" si="95"/>
        <v>7.7230395104287725E-2</v>
      </c>
      <c r="P31" s="35">
        <f t="shared" si="95"/>
        <v>0.9758822036049758</v>
      </c>
      <c r="Q31" s="35">
        <f t="shared" si="95"/>
        <v>0.59223153084539237</v>
      </c>
      <c r="R31" s="35"/>
      <c r="T31" s="4" t="s">
        <v>211</v>
      </c>
      <c r="U31" s="35">
        <f t="shared" si="96"/>
        <v>7.7913151628713984E-2</v>
      </c>
      <c r="V31" s="35">
        <f t="shared" si="96"/>
        <v>0.68577892695539755</v>
      </c>
      <c r="W31" s="35">
        <f t="shared" si="96"/>
        <v>5.6561085972850672E-2</v>
      </c>
      <c r="X31" s="35"/>
      <c r="Z31" s="4" t="s">
        <v>211</v>
      </c>
      <c r="AA31" s="35">
        <f t="shared" si="97"/>
        <v>7.7230395104287725E-2</v>
      </c>
      <c r="AB31" s="35">
        <f t="shared" si="97"/>
        <v>1.9517644072099516</v>
      </c>
      <c r="AC31" s="35">
        <f t="shared" si="97"/>
        <v>0.13429804518913427</v>
      </c>
      <c r="AD31" s="35"/>
      <c r="AF31" s="4" t="s">
        <v>211</v>
      </c>
      <c r="AG31" s="35">
        <f t="shared" si="98"/>
        <v>7.989931562714353E-2</v>
      </c>
      <c r="AH31" s="35" t="e">
        <f t="shared" si="98"/>
        <v>#DIV/0!</v>
      </c>
      <c r="AI31" s="35">
        <f t="shared" si="98"/>
        <v>1.0729336669930731</v>
      </c>
      <c r="AJ31" s="35"/>
      <c r="AL31" s="4" t="s">
        <v>211</v>
      </c>
      <c r="AM31" s="35">
        <f t="shared" si="99"/>
        <v>2.3105040032539097E-2</v>
      </c>
      <c r="AN31" s="35">
        <f t="shared" si="99"/>
        <v>0.6114072945756116</v>
      </c>
      <c r="AO31" s="35">
        <f t="shared" si="99"/>
        <v>2.4879411018024922E-3</v>
      </c>
      <c r="AP31" s="35"/>
      <c r="AR31" s="4" t="s">
        <v>211</v>
      </c>
      <c r="AS31" s="35">
        <f t="shared" si="100"/>
        <v>1.2663526949241103E-3</v>
      </c>
      <c r="AT31" s="35" t="e">
        <f t="shared" si="100"/>
        <v>#DIV/0!</v>
      </c>
      <c r="AU31" s="35">
        <f t="shared" si="100"/>
        <v>6.205128205128204E-2</v>
      </c>
      <c r="AV31" s="35"/>
      <c r="AX31" s="4" t="s">
        <v>211</v>
      </c>
      <c r="AY31" s="35">
        <f t="shared" si="101"/>
        <v>1.3614536576407151E-2</v>
      </c>
      <c r="AZ31" s="35">
        <f t="shared" si="101"/>
        <v>0.19199035288144201</v>
      </c>
      <c r="BA31" s="35">
        <f t="shared" si="101"/>
        <v>2.1663704832021641E-2</v>
      </c>
      <c r="BB31" s="35"/>
      <c r="BD31" s="4" t="s">
        <v>211</v>
      </c>
      <c r="BE31" s="35">
        <f t="shared" si="102"/>
        <v>1.2958026571886986E-4</v>
      </c>
      <c r="BF31" s="35">
        <f t="shared" si="102"/>
        <v>6.7149022594567134E-2</v>
      </c>
      <c r="BG31" s="35">
        <f t="shared" si="102"/>
        <v>2.1663704832021641E-2</v>
      </c>
      <c r="BH31" s="35"/>
      <c r="BJ31" s="4" t="s">
        <v>211</v>
      </c>
      <c r="BK31" s="35">
        <f t="shared" si="103"/>
        <v>3.8613861386138145E-3</v>
      </c>
      <c r="BL31" s="35" t="e">
        <f t="shared" si="103"/>
        <v>#DIV/0!</v>
      </c>
      <c r="BM31" s="35">
        <f t="shared" si="103"/>
        <v>0.38613861386138615</v>
      </c>
      <c r="BN31" s="35"/>
      <c r="BP31" s="4" t="s">
        <v>211</v>
      </c>
      <c r="BQ31" s="35">
        <f t="shared" si="104"/>
        <v>0</v>
      </c>
      <c r="BR31" s="35" t="e">
        <f t="shared" si="104"/>
        <v>#DIV/0!</v>
      </c>
      <c r="BS31" s="35" t="e">
        <f t="shared" si="104"/>
        <v>#DIV/0!</v>
      </c>
      <c r="BT31" s="35"/>
      <c r="BV31" s="4" t="s">
        <v>211</v>
      </c>
      <c r="BW31" s="35">
        <f t="shared" si="105"/>
        <v>7.9171279538738336E-3</v>
      </c>
      <c r="BX31" s="35">
        <f t="shared" si="105"/>
        <v>0.9758822036049758</v>
      </c>
      <c r="BY31" s="35">
        <f t="shared" si="105"/>
        <v>1.1584158415841583</v>
      </c>
      <c r="BZ31" s="35"/>
      <c r="CB31" s="4" t="s">
        <v>211</v>
      </c>
      <c r="CC31" s="35">
        <f t="shared" si="106"/>
        <v>0.25413599052212871</v>
      </c>
      <c r="CD31" s="35">
        <f t="shared" si="106"/>
        <v>3.9035288144199032</v>
      </c>
      <c r="CE31" s="35">
        <f t="shared" si="106"/>
        <v>0.9758822036049758</v>
      </c>
      <c r="CF31" s="35"/>
      <c r="CH31" s="4" t="s">
        <v>211</v>
      </c>
      <c r="CI31" s="35">
        <f t="shared" si="107"/>
        <v>0.10702628463722108</v>
      </c>
      <c r="CJ31" s="35">
        <f t="shared" si="107"/>
        <v>0.88924134284959022</v>
      </c>
      <c r="CK31" s="35">
        <f t="shared" si="107"/>
        <v>1.2044012688342585</v>
      </c>
      <c r="CL31" s="35"/>
      <c r="CN31" s="4" t="s">
        <v>211</v>
      </c>
      <c r="CO31" s="35">
        <f t="shared" si="108"/>
        <v>0.20035725960864942</v>
      </c>
      <c r="CP31" s="35">
        <f t="shared" si="108"/>
        <v>0.60186179735051926</v>
      </c>
      <c r="CQ31" s="35">
        <f t="shared" si="108"/>
        <v>2.9001074113856071</v>
      </c>
      <c r="CR31" s="35"/>
    </row>
    <row r="32" spans="2:96" x14ac:dyDescent="0.25">
      <c r="B32" s="3"/>
      <c r="C32" s="36"/>
      <c r="D32" s="36"/>
      <c r="E32" s="43"/>
      <c r="F32" s="36"/>
      <c r="H32" s="3"/>
      <c r="I32" s="36"/>
      <c r="J32" s="36"/>
      <c r="K32" s="43"/>
      <c r="L32" s="36"/>
      <c r="N32" s="3"/>
      <c r="O32" s="36"/>
      <c r="P32" s="36"/>
      <c r="Q32" s="43"/>
      <c r="R32" s="36"/>
      <c r="T32" s="3"/>
      <c r="U32" s="36"/>
      <c r="V32" s="36"/>
      <c r="W32" s="43"/>
      <c r="X32" s="36"/>
      <c r="Z32" s="3"/>
      <c r="AA32" s="36"/>
      <c r="AB32" s="36"/>
      <c r="AC32" s="43"/>
      <c r="AD32" s="36"/>
      <c r="AF32" s="3"/>
      <c r="AG32" s="36"/>
      <c r="AH32" s="36"/>
      <c r="AI32" s="43"/>
      <c r="AJ32" s="36"/>
      <c r="AL32" s="3"/>
      <c r="AM32" s="36"/>
      <c r="AN32" s="36"/>
      <c r="AO32" s="43"/>
      <c r="AP32" s="36"/>
      <c r="AR32" s="3"/>
      <c r="AS32" s="36"/>
      <c r="AT32" s="36"/>
      <c r="AU32" s="43"/>
      <c r="AV32" s="36"/>
      <c r="AX32" s="3"/>
      <c r="AY32" s="36"/>
      <c r="AZ32" s="36"/>
      <c r="BA32" s="43"/>
      <c r="BB32" s="36"/>
      <c r="BD32" s="3"/>
      <c r="BE32" s="36"/>
      <c r="BF32" s="36"/>
      <c r="BG32" s="43"/>
      <c r="BH32" s="36"/>
      <c r="BJ32" s="3"/>
      <c r="BK32" s="36"/>
      <c r="BL32" s="36"/>
      <c r="BM32" s="43"/>
      <c r="BN32" s="36"/>
      <c r="BP32" s="3"/>
      <c r="BQ32" s="36"/>
      <c r="BR32" s="36"/>
      <c r="BS32" s="43"/>
      <c r="BT32" s="36"/>
      <c r="BV32" s="3"/>
      <c r="BW32" s="36"/>
      <c r="BX32" s="36"/>
      <c r="BY32" s="43"/>
      <c r="BZ32" s="36"/>
      <c r="CB32" s="3"/>
      <c r="CC32" s="36"/>
      <c r="CD32" s="36"/>
      <c r="CE32" s="43"/>
      <c r="CF32" s="36"/>
      <c r="CH32" s="3"/>
      <c r="CI32" s="36"/>
      <c r="CJ32" s="36"/>
      <c r="CK32" s="43"/>
      <c r="CL32" s="36"/>
      <c r="CN32" s="3"/>
      <c r="CO32" s="36"/>
      <c r="CP32" s="36"/>
      <c r="CQ32" s="43"/>
      <c r="CR32" s="36"/>
    </row>
    <row r="33" spans="2:96" x14ac:dyDescent="0.25">
      <c r="B33" s="3" t="s">
        <v>184</v>
      </c>
      <c r="C33" s="36"/>
      <c r="D33" s="34">
        <v>1</v>
      </c>
      <c r="E33" s="42"/>
      <c r="F33" s="36"/>
      <c r="H33" s="3" t="s">
        <v>184</v>
      </c>
      <c r="I33" s="36"/>
      <c r="J33" s="34">
        <v>2</v>
      </c>
      <c r="K33" s="42"/>
      <c r="L33" s="36"/>
      <c r="N33" s="3" t="s">
        <v>184</v>
      </c>
      <c r="O33" s="36"/>
      <c r="P33" s="34">
        <v>2</v>
      </c>
      <c r="Q33" s="42"/>
      <c r="R33" s="36"/>
      <c r="T33" s="3" t="s">
        <v>184</v>
      </c>
      <c r="U33" s="36"/>
      <c r="V33" s="34">
        <v>2</v>
      </c>
      <c r="W33" s="42"/>
      <c r="X33" s="36"/>
      <c r="Z33" s="3" t="s">
        <v>184</v>
      </c>
      <c r="AA33" s="36"/>
      <c r="AB33" s="34">
        <v>2</v>
      </c>
      <c r="AC33" s="42"/>
      <c r="AD33" s="36"/>
      <c r="AF33" s="3" t="s">
        <v>184</v>
      </c>
      <c r="AG33" s="36"/>
      <c r="AH33" s="34">
        <v>1</v>
      </c>
      <c r="AI33" s="42"/>
      <c r="AJ33" s="36"/>
      <c r="AL33" s="3" t="s">
        <v>184</v>
      </c>
      <c r="AM33" s="36"/>
      <c r="AN33" s="34">
        <v>2</v>
      </c>
      <c r="AO33" s="42"/>
      <c r="AP33" s="36"/>
      <c r="AR33" s="3" t="s">
        <v>184</v>
      </c>
      <c r="AS33" s="36"/>
      <c r="AT33" s="34">
        <v>1</v>
      </c>
      <c r="AU33" s="42"/>
      <c r="AV33" s="36"/>
      <c r="AX33" s="3" t="s">
        <v>184</v>
      </c>
      <c r="AY33" s="36"/>
      <c r="AZ33" s="34">
        <v>2</v>
      </c>
      <c r="BA33" s="42"/>
      <c r="BB33" s="36"/>
      <c r="BD33" s="3" t="s">
        <v>184</v>
      </c>
      <c r="BE33" s="36"/>
      <c r="BF33" s="34">
        <v>2</v>
      </c>
      <c r="BG33" s="42"/>
      <c r="BH33" s="36"/>
      <c r="BJ33" s="3" t="s">
        <v>184</v>
      </c>
      <c r="BK33" s="36"/>
      <c r="BL33" s="34">
        <v>1</v>
      </c>
      <c r="BM33" s="42"/>
      <c r="BN33" s="36"/>
      <c r="BP33" s="3" t="s">
        <v>184</v>
      </c>
      <c r="BQ33" s="36"/>
      <c r="BR33" s="34">
        <v>2</v>
      </c>
      <c r="BS33" s="42"/>
      <c r="BT33" s="36"/>
      <c r="BV33" s="3" t="s">
        <v>184</v>
      </c>
      <c r="BW33" s="36"/>
      <c r="BX33" s="34">
        <v>2</v>
      </c>
      <c r="BY33" s="42"/>
      <c r="BZ33" s="36"/>
      <c r="CB33" s="3" t="s">
        <v>184</v>
      </c>
      <c r="CC33" s="36"/>
      <c r="CD33" s="34">
        <v>2</v>
      </c>
      <c r="CE33" s="42"/>
      <c r="CF33" s="36"/>
      <c r="CH33" s="3" t="s">
        <v>184</v>
      </c>
      <c r="CI33" s="36"/>
      <c r="CJ33" s="34">
        <v>2</v>
      </c>
      <c r="CK33" s="42"/>
      <c r="CL33" s="36"/>
      <c r="CN33" s="3" t="s">
        <v>184</v>
      </c>
      <c r="CO33" s="36"/>
      <c r="CP33" s="34">
        <v>2</v>
      </c>
      <c r="CQ33" s="42"/>
      <c r="CR33" s="36"/>
    </row>
    <row r="34" spans="2:96" x14ac:dyDescent="0.25">
      <c r="B34" s="3" t="s">
        <v>185</v>
      </c>
      <c r="D34" s="21">
        <f>C30+C31+E30+E31</f>
        <v>0.1115977809526196</v>
      </c>
      <c r="E34" s="44"/>
      <c r="F34" s="21"/>
      <c r="H34" s="3" t="s">
        <v>185</v>
      </c>
      <c r="J34" s="21">
        <f>SUM(I30:K31)</f>
        <v>2.6778769765134918</v>
      </c>
      <c r="K34" s="44"/>
      <c r="L34" s="21"/>
      <c r="N34" s="3" t="s">
        <v>185</v>
      </c>
      <c r="P34" s="21">
        <f>SUM(O30:Q31)</f>
        <v>2.6803186626616169</v>
      </c>
      <c r="Q34" s="44"/>
      <c r="R34" s="21"/>
      <c r="T34" s="3" t="s">
        <v>185</v>
      </c>
      <c r="V34" s="21">
        <f>SUM(U30:W31)</f>
        <v>1.3095269820119924</v>
      </c>
      <c r="W34" s="44"/>
      <c r="X34" s="21"/>
      <c r="Z34" s="3" t="s">
        <v>185</v>
      </c>
      <c r="AB34" s="21">
        <f>SUM(AA30:AC31)</f>
        <v>3.5240738322232379</v>
      </c>
      <c r="AC34" s="44"/>
      <c r="AD34" s="21"/>
      <c r="AF34" s="3" t="s">
        <v>185</v>
      </c>
      <c r="AH34" s="21">
        <f>AG30+AG31+AI30+AI31</f>
        <v>1.8780021168490624</v>
      </c>
      <c r="AI34" s="44"/>
      <c r="AJ34" s="21"/>
      <c r="AL34" s="3" t="s">
        <v>185</v>
      </c>
      <c r="AN34" s="21">
        <f>SUM(AM30:AO31)</f>
        <v>1.0376939975275044</v>
      </c>
      <c r="AO34" s="44"/>
      <c r="AP34" s="21"/>
      <c r="AR34" s="3" t="s">
        <v>185</v>
      </c>
      <c r="AT34" s="21">
        <f>AS30+AS31+AU30+AU31</f>
        <v>0.10379940122328878</v>
      </c>
      <c r="AU34" s="44"/>
      <c r="AV34" s="21"/>
      <c r="AX34" s="3" t="s">
        <v>185</v>
      </c>
      <c r="AZ34" s="21">
        <f>SUM(AY30:BA31)</f>
        <v>0.37022787134317658</v>
      </c>
      <c r="BA34" s="44"/>
      <c r="BB34" s="21"/>
      <c r="BD34" s="3" t="s">
        <v>185</v>
      </c>
      <c r="BF34" s="21">
        <f>SUM(BE30:BG31)</f>
        <v>0.14488988833746891</v>
      </c>
      <c r="BG34" s="44"/>
      <c r="BH34" s="21"/>
      <c r="BJ34" s="3" t="s">
        <v>185</v>
      </c>
      <c r="BL34" s="21">
        <f>BK30+BK31+BM30+BM31</f>
        <v>0.63532258064516123</v>
      </c>
      <c r="BM34" s="44"/>
      <c r="BN34" s="21"/>
      <c r="BP34" s="3" t="s">
        <v>185</v>
      </c>
      <c r="BR34" s="21">
        <f>SUM(BQ30:BQ31)</f>
        <v>0</v>
      </c>
      <c r="BS34" s="44"/>
      <c r="BT34" s="21"/>
      <c r="BV34" s="3" t="s">
        <v>185</v>
      </c>
      <c r="BX34" s="21">
        <f>SUM(BW30:BY31)</f>
        <v>3.4897376207652222</v>
      </c>
      <c r="BY34" s="44"/>
      <c r="BZ34" s="21"/>
      <c r="CB34" s="3" t="s">
        <v>185</v>
      </c>
      <c r="CD34" s="21">
        <f>SUM(CC30:CE31)</f>
        <v>8.3627136752136728</v>
      </c>
      <c r="CE34" s="44"/>
      <c r="CF34" s="21"/>
      <c r="CH34" s="3" t="s">
        <v>185</v>
      </c>
      <c r="CJ34" s="21">
        <f>SUM(CI30:CK31)</f>
        <v>3.6804290162610993</v>
      </c>
      <c r="CK34" s="44"/>
      <c r="CL34" s="21"/>
      <c r="CN34" s="3" t="s">
        <v>185</v>
      </c>
      <c r="CP34" s="21">
        <f>SUM(CO30:CQ31)</f>
        <v>6.0471332316298003</v>
      </c>
      <c r="CQ34" s="44"/>
      <c r="CR34" s="21"/>
    </row>
    <row r="35" spans="2:96" x14ac:dyDescent="0.25">
      <c r="B35" s="3" t="s">
        <v>186</v>
      </c>
      <c r="D35" s="37">
        <f>_xlfn.CHISQ.DIST.RT(D34,D33)</f>
        <v>0.73833236620309428</v>
      </c>
      <c r="E35" s="45"/>
      <c r="H35" s="3" t="s">
        <v>186</v>
      </c>
      <c r="J35" s="37">
        <f>_xlfn.CHISQ.DIST.RT(J34,J33)</f>
        <v>0.26212376840944768</v>
      </c>
      <c r="K35" s="45"/>
      <c r="N35" s="3" t="s">
        <v>186</v>
      </c>
      <c r="P35" s="37">
        <f>_xlfn.CHISQ.DIST.RT(P34,P33)</f>
        <v>0.26180395168497717</v>
      </c>
      <c r="Q35" s="45"/>
      <c r="T35" s="3" t="s">
        <v>186</v>
      </c>
      <c r="V35" s="37">
        <f>_xlfn.CHISQ.DIST.RT(V34,V33)</f>
        <v>0.51956492983574587</v>
      </c>
      <c r="W35" s="45"/>
      <c r="Z35" s="3" t="s">
        <v>186</v>
      </c>
      <c r="AB35" s="37">
        <f>_xlfn.CHISQ.DIST.RT(AB34,AB33)</f>
        <v>0.17169477953521367</v>
      </c>
      <c r="AC35" s="45"/>
      <c r="AF35" s="3" t="s">
        <v>186</v>
      </c>
      <c r="AH35" s="37">
        <f>_xlfn.CHISQ.DIST.RT(AH34,AH33)</f>
        <v>0.17056139402394688</v>
      </c>
      <c r="AI35" s="45"/>
      <c r="AL35" s="3" t="s">
        <v>186</v>
      </c>
      <c r="AN35" s="37">
        <f>_xlfn.CHISQ.DIST.RT(AN34,AN33)</f>
        <v>0.59520642623023501</v>
      </c>
      <c r="AO35" s="45"/>
      <c r="AR35" s="3" t="s">
        <v>186</v>
      </c>
      <c r="AT35" s="37">
        <f>_xlfn.CHISQ.DIST.RT(AT34,AT33)</f>
        <v>0.74731698303333094</v>
      </c>
      <c r="AU35" s="45"/>
      <c r="AX35" s="3" t="s">
        <v>186</v>
      </c>
      <c r="AZ35" s="37">
        <f>_xlfn.CHISQ.DIST.RT(AZ34,AZ33)</f>
        <v>0.83100959682160269</v>
      </c>
      <c r="BA35" s="45"/>
      <c r="BD35" s="3" t="s">
        <v>186</v>
      </c>
      <c r="BF35" s="37">
        <f>_xlfn.CHISQ.DIST.RT(BF34,BF33)</f>
        <v>0.93011695361270019</v>
      </c>
      <c r="BG35" s="45"/>
      <c r="BJ35" s="3" t="s">
        <v>186</v>
      </c>
      <c r="BL35" s="37">
        <f>_xlfn.CHISQ.DIST.RT(BL34,BL33)</f>
        <v>0.42540965132373926</v>
      </c>
      <c r="BM35" s="45"/>
      <c r="BP35" s="3" t="s">
        <v>186</v>
      </c>
      <c r="BR35" s="37">
        <f>_xlfn.CHISQ.DIST.RT(BR34,BR33)</f>
        <v>1</v>
      </c>
      <c r="BS35" s="45"/>
      <c r="BV35" s="3" t="s">
        <v>186</v>
      </c>
      <c r="BX35" s="37">
        <f>_xlfn.CHISQ.DIST.RT(BX34,BX33)</f>
        <v>0.17466790207904065</v>
      </c>
      <c r="BY35" s="45"/>
      <c r="CB35" s="3" t="s">
        <v>186</v>
      </c>
      <c r="CD35" s="37">
        <f>_xlfn.CHISQ.DIST.RT(CD34,CD33)</f>
        <v>1.5277764052303158E-2</v>
      </c>
      <c r="CE35" s="45"/>
      <c r="CH35" s="3" t="s">
        <v>186</v>
      </c>
      <c r="CJ35" s="37">
        <f>_xlfn.CHISQ.DIST.RT(CJ34,CJ33)</f>
        <v>0.15878336213137825</v>
      </c>
      <c r="CK35" s="45"/>
      <c r="CN35" s="3" t="s">
        <v>186</v>
      </c>
      <c r="CP35" s="37">
        <f>_xlfn.CHISQ.DIST.RT(CP34,CP33)</f>
        <v>4.8627473190136175E-2</v>
      </c>
      <c r="CQ35" s="45"/>
    </row>
  </sheetData>
  <mergeCells count="64">
    <mergeCell ref="AG7:AH7"/>
    <mergeCell ref="C7:D7"/>
    <mergeCell ref="I7:J7"/>
    <mergeCell ref="O7:P7"/>
    <mergeCell ref="U7:V7"/>
    <mergeCell ref="AA7:AB7"/>
    <mergeCell ref="BW7:BX7"/>
    <mergeCell ref="CC7:CD7"/>
    <mergeCell ref="CI7:CJ7"/>
    <mergeCell ref="CO7:CP7"/>
    <mergeCell ref="C14:D14"/>
    <mergeCell ref="I14:J14"/>
    <mergeCell ref="O14:P14"/>
    <mergeCell ref="U14:V14"/>
    <mergeCell ref="AA14:AB14"/>
    <mergeCell ref="AG14:AH14"/>
    <mergeCell ref="AM7:AN7"/>
    <mergeCell ref="AS7:AT7"/>
    <mergeCell ref="AY7:AZ7"/>
    <mergeCell ref="BE7:BF7"/>
    <mergeCell ref="BK7:BL7"/>
    <mergeCell ref="BQ7:BR7"/>
    <mergeCell ref="BW14:BX14"/>
    <mergeCell ref="CC14:CD14"/>
    <mergeCell ref="CI14:CJ14"/>
    <mergeCell ref="CO14:CP14"/>
    <mergeCell ref="C21:D21"/>
    <mergeCell ref="I21:J21"/>
    <mergeCell ref="O21:P21"/>
    <mergeCell ref="U21:V21"/>
    <mergeCell ref="AA21:AB21"/>
    <mergeCell ref="AG21:AH21"/>
    <mergeCell ref="AM14:AN14"/>
    <mergeCell ref="AS14:AT14"/>
    <mergeCell ref="AY14:AZ14"/>
    <mergeCell ref="BE14:BF14"/>
    <mergeCell ref="BK14:BL14"/>
    <mergeCell ref="BQ14:BR14"/>
    <mergeCell ref="BW21:BX21"/>
    <mergeCell ref="CC21:CD21"/>
    <mergeCell ref="CI21:CJ21"/>
    <mergeCell ref="CO21:CP21"/>
    <mergeCell ref="C28:D28"/>
    <mergeCell ref="I28:J28"/>
    <mergeCell ref="O28:P28"/>
    <mergeCell ref="U28:V28"/>
    <mergeCell ref="AA28:AB28"/>
    <mergeCell ref="AG28:AH28"/>
    <mergeCell ref="AM21:AN21"/>
    <mergeCell ref="AS21:AT21"/>
    <mergeCell ref="AY21:AZ21"/>
    <mergeCell ref="BE21:BF21"/>
    <mergeCell ref="BK21:BL21"/>
    <mergeCell ref="BQ21:BR21"/>
    <mergeCell ref="BW28:BX28"/>
    <mergeCell ref="CC28:CD28"/>
    <mergeCell ref="CI28:CJ28"/>
    <mergeCell ref="CO28:CP28"/>
    <mergeCell ref="AM28:AN28"/>
    <mergeCell ref="AS28:AT28"/>
    <mergeCell ref="AY28:AZ28"/>
    <mergeCell ref="BE28:BF28"/>
    <mergeCell ref="BK28:BL28"/>
    <mergeCell ref="BQ28:BR2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85692-6355-4C95-9DB4-E41E8837E9E0}">
  <dimension ref="B2:CR35"/>
  <sheetViews>
    <sheetView topLeftCell="A4" workbookViewId="0">
      <selection activeCell="A34" sqref="A34"/>
    </sheetView>
  </sheetViews>
  <sheetFormatPr defaultRowHeight="15" x14ac:dyDescent="0.25"/>
  <cols>
    <col min="2" max="2" width="24" bestFit="1" customWidth="1"/>
    <col min="3" max="3" width="16.28515625" customWidth="1"/>
    <col min="4" max="4" width="11.85546875" bestFit="1" customWidth="1"/>
    <col min="5" max="5" width="11.7109375" style="7" bestFit="1" customWidth="1"/>
    <col min="8" max="8" width="27.28515625" customWidth="1"/>
    <col min="9" max="9" width="20.5703125" customWidth="1"/>
    <col min="10" max="10" width="11.85546875" bestFit="1" customWidth="1"/>
    <col min="11" max="11" width="11.7109375" bestFit="1" customWidth="1"/>
    <col min="14" max="14" width="25.7109375" customWidth="1"/>
    <col min="15" max="15" width="10.7109375" customWidth="1"/>
    <col min="16" max="16" width="11.85546875" bestFit="1" customWidth="1"/>
    <col min="17" max="17" width="11.7109375" bestFit="1" customWidth="1"/>
    <col min="20" max="20" width="23.42578125" customWidth="1"/>
    <col min="21" max="21" width="11" customWidth="1"/>
    <col min="22" max="22" width="11.85546875" bestFit="1" customWidth="1"/>
    <col min="23" max="23" width="11.7109375" bestFit="1" customWidth="1"/>
    <col min="26" max="26" width="19.140625" customWidth="1"/>
    <col min="28" max="28" width="11.85546875" bestFit="1" customWidth="1"/>
    <col min="29" max="29" width="11.7109375" bestFit="1" customWidth="1"/>
    <col min="32" max="32" width="19.5703125" customWidth="1"/>
    <col min="34" max="34" width="11.85546875" bestFit="1" customWidth="1"/>
    <col min="35" max="35" width="11.7109375" bestFit="1" customWidth="1"/>
    <col min="38" max="38" width="24" bestFit="1" customWidth="1"/>
    <col min="40" max="40" width="11.85546875" bestFit="1" customWidth="1"/>
    <col min="41" max="41" width="11.7109375" bestFit="1" customWidth="1"/>
    <col min="44" max="44" width="24" bestFit="1" customWidth="1"/>
    <col min="46" max="46" width="11.85546875" bestFit="1" customWidth="1"/>
    <col min="47" max="47" width="11.7109375" bestFit="1" customWidth="1"/>
    <col min="50" max="50" width="23.7109375" customWidth="1"/>
    <col min="52" max="52" width="11.85546875" bestFit="1" customWidth="1"/>
    <col min="53" max="53" width="11.7109375" bestFit="1" customWidth="1"/>
    <col min="56" max="56" width="24" bestFit="1" customWidth="1"/>
    <col min="58" max="58" width="11.85546875" bestFit="1" customWidth="1"/>
    <col min="59" max="59" width="11.7109375" bestFit="1" customWidth="1"/>
    <col min="62" max="62" width="24" bestFit="1" customWidth="1"/>
    <col min="64" max="64" width="11.85546875" bestFit="1" customWidth="1"/>
    <col min="65" max="65" width="11.7109375" bestFit="1" customWidth="1"/>
    <col min="68" max="68" width="24" bestFit="1" customWidth="1"/>
    <col min="70" max="70" width="11.85546875" bestFit="1" customWidth="1"/>
    <col min="71" max="71" width="11.7109375" bestFit="1" customWidth="1"/>
    <col min="74" max="74" width="24" bestFit="1" customWidth="1"/>
    <col min="76" max="76" width="11.85546875" bestFit="1" customWidth="1"/>
    <col min="77" max="77" width="11.7109375" bestFit="1" customWidth="1"/>
    <col min="80" max="80" width="24" bestFit="1" customWidth="1"/>
    <col min="82" max="82" width="11.85546875" bestFit="1" customWidth="1"/>
    <col min="83" max="83" width="11.7109375" bestFit="1" customWidth="1"/>
    <col min="86" max="86" width="24" bestFit="1" customWidth="1"/>
    <col min="88" max="88" width="11.85546875" bestFit="1" customWidth="1"/>
    <col min="89" max="89" width="11.7109375" bestFit="1" customWidth="1"/>
    <col min="92" max="92" width="24" bestFit="1" customWidth="1"/>
    <col min="94" max="94" width="11.85546875" bestFit="1" customWidth="1"/>
    <col min="95" max="95" width="11.7109375" bestFit="1" customWidth="1"/>
  </cols>
  <sheetData>
    <row r="2" spans="2:96" x14ac:dyDescent="0.25">
      <c r="C2" s="28" t="s">
        <v>187</v>
      </c>
    </row>
    <row r="3" spans="2:96" x14ac:dyDescent="0.25">
      <c r="C3" s="28" t="s">
        <v>188</v>
      </c>
    </row>
    <row r="6" spans="2:96" x14ac:dyDescent="0.25">
      <c r="B6" s="3" t="s">
        <v>179</v>
      </c>
      <c r="H6" s="3" t="s">
        <v>179</v>
      </c>
      <c r="K6" s="7"/>
      <c r="N6" s="3" t="s">
        <v>179</v>
      </c>
      <c r="Q6" s="7"/>
      <c r="T6" s="3" t="s">
        <v>179</v>
      </c>
      <c r="W6" s="7"/>
      <c r="Z6" s="3" t="s">
        <v>179</v>
      </c>
      <c r="AC6" s="7"/>
      <c r="AF6" s="3" t="s">
        <v>179</v>
      </c>
      <c r="AI6" s="7"/>
      <c r="AL6" s="3" t="s">
        <v>179</v>
      </c>
      <c r="AO6" s="7"/>
      <c r="AR6" s="3" t="s">
        <v>179</v>
      </c>
      <c r="AU6" s="7"/>
      <c r="AX6" s="3" t="s">
        <v>179</v>
      </c>
      <c r="BA6" s="7"/>
      <c r="BD6" s="3" t="s">
        <v>179</v>
      </c>
      <c r="BG6" s="7"/>
      <c r="BJ6" s="3" t="s">
        <v>179</v>
      </c>
      <c r="BM6" s="7"/>
      <c r="BP6" s="3" t="s">
        <v>179</v>
      </c>
      <c r="BS6" s="7"/>
      <c r="BV6" s="3" t="s">
        <v>179</v>
      </c>
      <c r="BY6" s="7"/>
      <c r="CB6" s="3" t="s">
        <v>179</v>
      </c>
      <c r="CE6" s="7"/>
      <c r="CH6" s="3" t="s">
        <v>179</v>
      </c>
      <c r="CK6" s="7"/>
      <c r="CN6" s="3" t="s">
        <v>179</v>
      </c>
      <c r="CQ6" s="7"/>
    </row>
    <row r="7" spans="2:96" x14ac:dyDescent="0.25">
      <c r="C7" s="52" t="s">
        <v>196</v>
      </c>
      <c r="D7" s="52"/>
      <c r="E7" s="40"/>
      <c r="F7" s="39"/>
      <c r="I7" s="52" t="s">
        <v>190</v>
      </c>
      <c r="J7" s="52"/>
      <c r="K7" s="40"/>
      <c r="L7" s="39"/>
      <c r="O7" s="52" t="s">
        <v>197</v>
      </c>
      <c r="P7" s="52"/>
      <c r="Q7" s="40"/>
      <c r="R7" s="39"/>
      <c r="U7" s="52" t="s">
        <v>198</v>
      </c>
      <c r="V7" s="52"/>
      <c r="W7" s="40"/>
      <c r="X7" s="39"/>
      <c r="AA7" s="52" t="s">
        <v>199</v>
      </c>
      <c r="AB7" s="52"/>
      <c r="AC7" s="40"/>
      <c r="AD7" s="39"/>
      <c r="AG7" s="52" t="s">
        <v>200</v>
      </c>
      <c r="AH7" s="52"/>
      <c r="AI7" s="40"/>
      <c r="AJ7" s="39"/>
      <c r="AM7" s="52" t="s">
        <v>201</v>
      </c>
      <c r="AN7" s="52"/>
      <c r="AO7" s="40"/>
      <c r="AP7" s="39"/>
      <c r="AS7" s="52" t="s">
        <v>202</v>
      </c>
      <c r="AT7" s="52"/>
      <c r="AU7" s="40"/>
      <c r="AV7" s="39"/>
      <c r="AY7" s="52" t="s">
        <v>203</v>
      </c>
      <c r="AZ7" s="52"/>
      <c r="BA7" s="40"/>
      <c r="BB7" s="39"/>
      <c r="BE7" s="52" t="s">
        <v>204</v>
      </c>
      <c r="BF7" s="52"/>
      <c r="BG7" s="40"/>
      <c r="BH7" s="39"/>
      <c r="BK7" s="52" t="s">
        <v>205</v>
      </c>
      <c r="BL7" s="52"/>
      <c r="BM7" s="40"/>
      <c r="BN7" s="39"/>
      <c r="BQ7" s="52" t="s">
        <v>206</v>
      </c>
      <c r="BR7" s="52"/>
      <c r="BS7" s="40"/>
      <c r="BT7" s="39"/>
      <c r="BW7" s="52" t="s">
        <v>207</v>
      </c>
      <c r="BX7" s="52"/>
      <c r="BY7" s="40"/>
      <c r="BZ7" s="39"/>
      <c r="CC7" s="52" t="s">
        <v>208</v>
      </c>
      <c r="CD7" s="52"/>
      <c r="CE7" s="40"/>
      <c r="CF7" s="39"/>
      <c r="CI7" s="52" t="s">
        <v>209</v>
      </c>
      <c r="CJ7" s="52"/>
      <c r="CK7" s="40"/>
      <c r="CL7" s="39"/>
      <c r="CO7" s="52" t="s">
        <v>210</v>
      </c>
      <c r="CP7" s="52"/>
      <c r="CQ7" s="40"/>
      <c r="CR7" s="39"/>
    </row>
    <row r="8" spans="2:96" x14ac:dyDescent="0.25">
      <c r="C8" s="30" t="s">
        <v>191</v>
      </c>
      <c r="D8" s="30" t="s">
        <v>192</v>
      </c>
      <c r="E8" s="41" t="s">
        <v>193</v>
      </c>
      <c r="F8" s="31" t="s">
        <v>180</v>
      </c>
      <c r="I8" s="30" t="s">
        <v>191</v>
      </c>
      <c r="J8" s="30" t="s">
        <v>192</v>
      </c>
      <c r="K8" s="41" t="s">
        <v>193</v>
      </c>
      <c r="L8" s="31" t="s">
        <v>180</v>
      </c>
      <c r="O8" s="30" t="s">
        <v>191</v>
      </c>
      <c r="P8" s="30" t="s">
        <v>192</v>
      </c>
      <c r="Q8" s="41" t="s">
        <v>193</v>
      </c>
      <c r="R8" s="31" t="s">
        <v>180</v>
      </c>
      <c r="U8" s="30" t="s">
        <v>191</v>
      </c>
      <c r="V8" s="30" t="s">
        <v>192</v>
      </c>
      <c r="W8" s="41" t="s">
        <v>193</v>
      </c>
      <c r="X8" s="31" t="s">
        <v>180</v>
      </c>
      <c r="AA8" s="30" t="s">
        <v>191</v>
      </c>
      <c r="AB8" s="30" t="s">
        <v>192</v>
      </c>
      <c r="AC8" s="41" t="s">
        <v>193</v>
      </c>
      <c r="AD8" s="31" t="s">
        <v>180</v>
      </c>
      <c r="AG8" s="30" t="s">
        <v>191</v>
      </c>
      <c r="AH8" s="30" t="s">
        <v>192</v>
      </c>
      <c r="AI8" s="41" t="s">
        <v>193</v>
      </c>
      <c r="AJ8" s="31" t="s">
        <v>180</v>
      </c>
      <c r="AM8" s="30" t="s">
        <v>191</v>
      </c>
      <c r="AN8" s="30" t="s">
        <v>192</v>
      </c>
      <c r="AO8" s="41" t="s">
        <v>193</v>
      </c>
      <c r="AP8" s="31" t="s">
        <v>180</v>
      </c>
      <c r="AS8" s="30" t="s">
        <v>191</v>
      </c>
      <c r="AT8" s="30" t="s">
        <v>192</v>
      </c>
      <c r="AU8" s="41" t="s">
        <v>193</v>
      </c>
      <c r="AV8" s="31" t="s">
        <v>180</v>
      </c>
      <c r="AY8" s="30" t="s">
        <v>191</v>
      </c>
      <c r="AZ8" s="30" t="s">
        <v>192</v>
      </c>
      <c r="BA8" s="41" t="s">
        <v>193</v>
      </c>
      <c r="BB8" s="31" t="s">
        <v>180</v>
      </c>
      <c r="BE8" s="30" t="s">
        <v>191</v>
      </c>
      <c r="BF8" s="30" t="s">
        <v>192</v>
      </c>
      <c r="BG8" s="41" t="s">
        <v>193</v>
      </c>
      <c r="BH8" s="31" t="s">
        <v>180</v>
      </c>
      <c r="BK8" s="30" t="s">
        <v>191</v>
      </c>
      <c r="BL8" s="30" t="s">
        <v>192</v>
      </c>
      <c r="BM8" s="41" t="s">
        <v>193</v>
      </c>
      <c r="BN8" s="31" t="s">
        <v>180</v>
      </c>
      <c r="BQ8" s="30" t="s">
        <v>191</v>
      </c>
      <c r="BR8" s="30" t="s">
        <v>192</v>
      </c>
      <c r="BS8" s="41" t="s">
        <v>193</v>
      </c>
      <c r="BT8" s="31" t="s">
        <v>180</v>
      </c>
      <c r="BW8" s="30" t="s">
        <v>191</v>
      </c>
      <c r="BX8" s="30" t="s">
        <v>192</v>
      </c>
      <c r="BY8" s="41" t="s">
        <v>193</v>
      </c>
      <c r="BZ8" s="31" t="s">
        <v>180</v>
      </c>
      <c r="CC8" s="30" t="s">
        <v>191</v>
      </c>
      <c r="CD8" s="30" t="s">
        <v>192</v>
      </c>
      <c r="CE8" s="41" t="s">
        <v>193</v>
      </c>
      <c r="CF8" s="31" t="s">
        <v>180</v>
      </c>
      <c r="CI8" s="30" t="s">
        <v>191</v>
      </c>
      <c r="CJ8" s="30" t="s">
        <v>192</v>
      </c>
      <c r="CK8" s="41" t="s">
        <v>193</v>
      </c>
      <c r="CL8" s="31" t="s">
        <v>180</v>
      </c>
      <c r="CO8" s="30" t="s">
        <v>191</v>
      </c>
      <c r="CP8" s="30" t="s">
        <v>192</v>
      </c>
      <c r="CQ8" s="41" t="s">
        <v>193</v>
      </c>
      <c r="CR8" s="31" t="s">
        <v>180</v>
      </c>
    </row>
    <row r="9" spans="2:96" x14ac:dyDescent="0.25">
      <c r="B9" s="4" t="s">
        <v>194</v>
      </c>
      <c r="C9" s="32">
        <f>COUNTIFS(datasheet!$I$2:$I$214,0,datasheet!L2:L214,0)</f>
        <v>61</v>
      </c>
      <c r="D9" s="32">
        <f>COUNTIFS(datasheet!$I$2:$I$214,0,datasheet!L2:L214,"&lt;0")</f>
        <v>0</v>
      </c>
      <c r="E9" s="28">
        <f>COUNTIFS(datasheet!$I$2:$I$214,0,datasheet!L2:L214,"&gt;0")</f>
        <v>1</v>
      </c>
      <c r="F9" s="32">
        <f>SUM(C9:E9)</f>
        <v>62</v>
      </c>
      <c r="H9" s="4" t="s">
        <v>194</v>
      </c>
      <c r="I9" s="32">
        <f>COUNTIFS(datasheet!$I$2:$I$214,0,datasheet!R2:R214,0)</f>
        <v>61</v>
      </c>
      <c r="J9" s="32">
        <f>COUNTIFS(datasheet!$I$2:$I$214,0,datasheet!R2:R214,"&lt;0")</f>
        <v>0</v>
      </c>
      <c r="K9" s="28">
        <f>COUNTIFS(datasheet!$I$2:$I$214,0,datasheet!R2:R214,"&gt;0")</f>
        <v>1</v>
      </c>
      <c r="L9" s="32">
        <f>SUM(I9:K9)</f>
        <v>62</v>
      </c>
      <c r="N9" s="4" t="s">
        <v>194</v>
      </c>
      <c r="O9" s="32">
        <f>COUNTIFS(datasheet!$I$2:$I$214,0,datasheet!O2:O214,0)</f>
        <v>60</v>
      </c>
      <c r="P9" s="32">
        <f>COUNTIFS(datasheet!$I$2:$I$214,0,datasheet!O2:O214,"&lt;0")</f>
        <v>0</v>
      </c>
      <c r="Q9" s="28">
        <f>COUNTIFS(datasheet!$I$2:$I$214,0,datasheet!O2:O214,"&gt;0")</f>
        <v>2</v>
      </c>
      <c r="R9" s="32">
        <f>SUM(O9:Q9)</f>
        <v>62</v>
      </c>
      <c r="T9" s="4" t="s">
        <v>194</v>
      </c>
      <c r="U9" s="32">
        <f>COUNTIFS(datasheet!$I$2:$I$214,0,datasheet!X2:X214,0)</f>
        <v>51</v>
      </c>
      <c r="V9" s="32">
        <f>COUNTIFS(datasheet!$I$2:$I$214,0,datasheet!X2:X214,"&lt;0")</f>
        <v>2</v>
      </c>
      <c r="W9" s="28">
        <f>COUNTIFS(datasheet!$I$2:$I$214,0,datasheet!X2:X214,"&gt;0")</f>
        <v>4</v>
      </c>
      <c r="X9" s="32">
        <f>SUM(U9:W9)</f>
        <v>57</v>
      </c>
      <c r="Z9" s="4" t="s">
        <v>194</v>
      </c>
      <c r="AA9" s="32">
        <f>COUNTIFS(datasheet!$I$2:$I$214,0,datasheet!U2:U214,0)</f>
        <v>60</v>
      </c>
      <c r="AB9" s="32">
        <f>COUNTIFS(datasheet!$I$2:$I$214,0,datasheet!U2:U214,"&lt;0")</f>
        <v>0</v>
      </c>
      <c r="AC9" s="28">
        <f>COUNTIFS(datasheet!$I$2:$I$214,0,datasheet!U2:U214,"&gt;0")</f>
        <v>2</v>
      </c>
      <c r="AD9" s="32">
        <f>SUM(AA9:AC9)</f>
        <v>62</v>
      </c>
      <c r="AF9" s="4" t="s">
        <v>194</v>
      </c>
      <c r="AG9" s="32">
        <f>COUNTIFS(datasheet!$I$2:$I$214,0,datasheet!AA2:AA214,0)</f>
        <v>56</v>
      </c>
      <c r="AH9" s="32">
        <f>COUNTIFS(datasheet!$I$2:$I$214,0,datasheet!AA2:AA214,"&lt;0")</f>
        <v>0</v>
      </c>
      <c r="AI9" s="28">
        <f>COUNTIFS(datasheet!$I$2:$I$214,0,datasheet!AA2:AA214,"&gt;0")</f>
        <v>6</v>
      </c>
      <c r="AJ9" s="32">
        <f>SUM(AG9:AI9)</f>
        <v>62</v>
      </c>
      <c r="AL9" s="4" t="s">
        <v>194</v>
      </c>
      <c r="AM9" s="32">
        <f>COUNTIFS(datasheet!$I$2:$I$214,0,datasheet!AD2:AD214,0)</f>
        <v>58</v>
      </c>
      <c r="AN9" s="32">
        <f>COUNTIFS(datasheet!$I$2:$I$214,0,datasheet!AD2:AD214,"&lt;0")</f>
        <v>1</v>
      </c>
      <c r="AO9" s="28">
        <f>COUNTIFS(datasheet!$I$2:$I$214,0,datasheet!AD2:AD214,"&gt;0")</f>
        <v>3</v>
      </c>
      <c r="AP9" s="32">
        <f>SUM(AM9:AO9)</f>
        <v>62</v>
      </c>
      <c r="AR9" s="4" t="s">
        <v>194</v>
      </c>
      <c r="AS9" s="32">
        <f>COUNTIFS(datasheet!$I$2:$I$214,0,datasheet!AG2:AG214,0)</f>
        <v>60</v>
      </c>
      <c r="AT9" s="32">
        <f>COUNTIFS(datasheet!$I$2:$I$214,0,datasheet!AG2:AG214,"&lt;0")</f>
        <v>0</v>
      </c>
      <c r="AU9" s="28">
        <f>COUNTIFS(datasheet!$I$2:$I$214,0,datasheet!AG2:AG214,"&gt;0")</f>
        <v>1</v>
      </c>
      <c r="AV9" s="32">
        <f>SUM(AS9:AU9)</f>
        <v>61</v>
      </c>
      <c r="AX9" s="4" t="s">
        <v>194</v>
      </c>
      <c r="AY9" s="32">
        <f>COUNTIFS(datasheet!$I$2:$I$214,0,datasheet!AJ2:AJ214,0)</f>
        <v>57</v>
      </c>
      <c r="AZ9" s="32">
        <f>COUNTIFS(datasheet!$I$2:$I$214,0,datasheet!AJ2:AJ214,"&lt;0")</f>
        <v>3</v>
      </c>
      <c r="BA9" s="28">
        <f>COUNTIFS(datasheet!$I$2:$I$214,0,datasheet!AJ2:AJ214,"&gt;0")</f>
        <v>2</v>
      </c>
      <c r="BB9" s="32">
        <f>SUM(AY9:BA9)</f>
        <v>62</v>
      </c>
      <c r="BD9" s="4" t="s">
        <v>194</v>
      </c>
      <c r="BE9" s="32">
        <f>COUNTIFS(datasheet!$I$2:$I$214,0,datasheet!AM2:AM214,0)</f>
        <v>59</v>
      </c>
      <c r="BF9" s="32">
        <f>COUNTIFS(datasheet!$I$2:$I$214,0,datasheet!AM2:AM214,"&lt;0")</f>
        <v>1</v>
      </c>
      <c r="BG9" s="28">
        <f>COUNTIFS(datasheet!$I$2:$I$214,0,datasheet!AM2:AM214,"&gt;0")</f>
        <v>2</v>
      </c>
      <c r="BH9" s="32">
        <f>SUM(BE9:BG9)</f>
        <v>62</v>
      </c>
      <c r="BJ9" s="4" t="s">
        <v>194</v>
      </c>
      <c r="BK9" s="32">
        <f>COUNTIFS(datasheet!$I$2:$I$214,0,datasheet!AV2:AV214,0)</f>
        <v>61</v>
      </c>
      <c r="BL9" s="32">
        <f>COUNTIFS(datasheet!$I$2:$I$214,0,datasheet!AV2:AV214,"&lt;0")</f>
        <v>0</v>
      </c>
      <c r="BM9" s="28">
        <f>COUNTIFS(datasheet!$I$2:$I$214,0,datasheet!AV2:AV214,"&gt;0")</f>
        <v>1</v>
      </c>
      <c r="BN9" s="32">
        <f>SUM(BK9:BM9)</f>
        <v>62</v>
      </c>
      <c r="BP9" s="4" t="s">
        <v>194</v>
      </c>
      <c r="BQ9" s="32">
        <f>COUNTIFS(datasheet!$I$2:$I$214,0,datasheet!AS2:AS214,0)</f>
        <v>62</v>
      </c>
      <c r="BR9" s="32">
        <f>COUNTIFS(datasheet!$I$2:$I$214,0,datasheet!AS2:AS214,"&lt;0")</f>
        <v>0</v>
      </c>
      <c r="BS9" s="28">
        <f>COUNTIFS(datasheet!$I$2:$I$214,0,datasheet!AS2:AS214,"&gt;0")</f>
        <v>0</v>
      </c>
      <c r="BT9" s="32">
        <f>SUM(BQ9:BS9)</f>
        <v>62</v>
      </c>
      <c r="BV9" s="4" t="s">
        <v>194</v>
      </c>
      <c r="BW9" s="32">
        <f>COUNTIFS(datasheet!$I$2:$I$214,0,datasheet!AP2:AP214,0)</f>
        <v>59</v>
      </c>
      <c r="BX9" s="32">
        <f>COUNTIFS(datasheet!$I$2:$I$214,0,datasheet!AP2:AP214,"&lt;0")</f>
        <v>0</v>
      </c>
      <c r="BY9" s="28">
        <f>COUNTIFS(datasheet!$I$2:$I$214,0,datasheet!AP2:AP214,"&gt;0")</f>
        <v>3</v>
      </c>
      <c r="BZ9" s="32">
        <f>SUM(BW9:BY9)</f>
        <v>62</v>
      </c>
      <c r="CB9" s="4" t="s">
        <v>194</v>
      </c>
      <c r="CC9" s="32">
        <f>COUNTIFS(datasheet!$I$2:$I$214,0,datasheet!AY2:AY214,0)</f>
        <v>62</v>
      </c>
      <c r="CD9" s="32">
        <f>COUNTIFS(datasheet!$I$2:$I$214,0,datasheet!AY2:AY214,"&lt;0")</f>
        <v>0</v>
      </c>
      <c r="CE9" s="28">
        <f>COUNTIFS(datasheet!$I$2:$I$214,0,datasheet!AY2:AY214,"&gt;0")</f>
        <v>0</v>
      </c>
      <c r="CF9" s="32">
        <f>SUM(CC9:CE9)</f>
        <v>62</v>
      </c>
      <c r="CH9" s="4" t="s">
        <v>194</v>
      </c>
      <c r="CI9" s="32">
        <f>COUNTIFS(datasheet!$I$2:$I$214,0,datasheet!BB2:BB214,0)</f>
        <v>57</v>
      </c>
      <c r="CJ9" s="32">
        <f>COUNTIFS(datasheet!$I$2:$I$214,0,datasheet!BB2:BB214,"&lt;0")</f>
        <v>0</v>
      </c>
      <c r="CK9" s="28">
        <f>COUNTIFS(datasheet!$I$2:$I$214,0,datasheet!BB2:BB214,"&gt;0")</f>
        <v>1</v>
      </c>
      <c r="CL9" s="32">
        <f>SUM(CI9:CK9)</f>
        <v>58</v>
      </c>
      <c r="CN9" s="4" t="s">
        <v>194</v>
      </c>
      <c r="CO9" s="32">
        <f>COUNTIFS(datasheet!$I$2:$I$214,0,datasheet!BE2:BE214,0)</f>
        <v>59</v>
      </c>
      <c r="CP9" s="32">
        <f>COUNTIFS(datasheet!$I$2:$I$214,0,datasheet!BE2:BE214,"&lt;0")</f>
        <v>1</v>
      </c>
      <c r="CQ9" s="28">
        <f>COUNTIFS(datasheet!$I$2:$I$214,0,datasheet!BE2:BE214,"&gt;0")</f>
        <v>0</v>
      </c>
      <c r="CR9" s="32">
        <f>SUM(CO9:CQ9)</f>
        <v>60</v>
      </c>
    </row>
    <row r="10" spans="2:96" x14ac:dyDescent="0.25">
      <c r="B10" s="4" t="s">
        <v>212</v>
      </c>
      <c r="C10" s="32">
        <f>COUNTIFS(datasheet!$H$2:$H$214,1,datasheet!$I$2:$I$214,"&gt;0",datasheet!$I$2:$I$214,"&gt;0",datasheet!L2:L214,0)</f>
        <v>26</v>
      </c>
      <c r="D10" s="32">
        <f>COUNTIFS(datasheet!$H$2:$H$214,1,datasheet!$I$2:$I$214,"&gt;0",datasheet!L2:L214,"&lt;0")</f>
        <v>0</v>
      </c>
      <c r="E10" s="28">
        <f>COUNTIFS(datasheet!$H$2:$H$214,1,datasheet!$I$2:$I$214,"&gt;0",datasheet!L2:L214,"&gt;0")</f>
        <v>0</v>
      </c>
      <c r="F10" s="32">
        <f t="shared" ref="F10" si="0">SUM(C10:E10)</f>
        <v>26</v>
      </c>
      <c r="H10" s="4" t="s">
        <v>212</v>
      </c>
      <c r="I10" s="32">
        <f>COUNTIFS(datasheet!$H$2:$H$214,1,datasheet!$I$2:$I$214,"&gt;0",datasheet!R2:R214,0)</f>
        <v>23</v>
      </c>
      <c r="J10" s="32">
        <f>COUNTIFS(datasheet!$H$2:$H$214,1,datasheet!$I$2:$I$214,"&gt;0",datasheet!R2:R214,"&lt;0")</f>
        <v>0</v>
      </c>
      <c r="K10" s="28">
        <f>COUNTIFS(datasheet!$H$2:$H$214,1,datasheet!$I$2:$I$214,"&gt;0",datasheet!R2:R214,"&gt;0")</f>
        <v>3</v>
      </c>
      <c r="L10" s="32">
        <f t="shared" ref="L10" si="1">SUM(I10:K10)</f>
        <v>26</v>
      </c>
      <c r="N10" s="4" t="s">
        <v>212</v>
      </c>
      <c r="O10" s="32">
        <f>COUNTIFS(datasheet!$H$2:$H$214,1,datasheet!$I$2:$I$214,"&gt;0",datasheet!O2:O214,0)</f>
        <v>24</v>
      </c>
      <c r="P10" s="32">
        <f>COUNTIFS(datasheet!$H$2:$H$214,1,datasheet!$I$2:$I$214,"&gt;0",datasheet!O2:O214,"&lt;0")</f>
        <v>0</v>
      </c>
      <c r="Q10" s="28">
        <f>COUNTIFS(datasheet!$H$2:$H$214,1,datasheet!$I$2:$I$214,"&gt;0",datasheet!O2:O214,"&gt;0")</f>
        <v>2</v>
      </c>
      <c r="R10" s="32">
        <f t="shared" ref="R10" si="2">SUM(O10:Q10)</f>
        <v>26</v>
      </c>
      <c r="T10" s="4" t="s">
        <v>212</v>
      </c>
      <c r="U10" s="32">
        <f>COUNTIFS(datasheet!$H$2:$H$214,1,datasheet!$I$2:$I$214,"&gt;0",datasheet!X2:X214,0)</f>
        <v>19</v>
      </c>
      <c r="V10" s="32">
        <f>COUNTIFS(datasheet!$H$2:$H$214,1,datasheet!$I$2:$I$214,"&gt;0",datasheet!X2:X214,"&lt;0")</f>
        <v>7</v>
      </c>
      <c r="W10" s="28">
        <f>COUNTIFS(datasheet!$H$2:$H$214,1,datasheet!$I$2:$I$214,"&gt;0",datasheet!X2:X214,"&gt;0")</f>
        <v>0</v>
      </c>
      <c r="X10" s="32">
        <f t="shared" ref="X10" si="3">SUM(U10:W10)</f>
        <v>26</v>
      </c>
      <c r="Z10" s="4" t="s">
        <v>212</v>
      </c>
      <c r="AA10" s="32">
        <f>COUNTIFS(datasheet!$H$2:$H$214,1,datasheet!$I$2:$I$214,"&gt;0",datasheet!U2:U214,0)</f>
        <v>19</v>
      </c>
      <c r="AB10" s="32">
        <f>COUNTIFS(datasheet!$H$2:$H$214,1,datasheet!$I$2:$I$214,"&gt;0",datasheet!U2:U214,"&lt;0")</f>
        <v>7</v>
      </c>
      <c r="AC10" s="28">
        <f>COUNTIFS(datasheet!$H$2:$H$214,1,datasheet!$I$2:$I$214,"&gt;0",datasheet!U2:U214,"&gt;0")</f>
        <v>0</v>
      </c>
      <c r="AD10" s="32">
        <f t="shared" ref="AD10" si="4">SUM(AA10:AC10)</f>
        <v>26</v>
      </c>
      <c r="AF10" s="4" t="s">
        <v>212</v>
      </c>
      <c r="AG10" s="32">
        <f>COUNTIFS(datasheet!$H$2:$H$214,1,datasheet!$I$2:$I$214,"&gt;0",datasheet!AA2:AA214,0)</f>
        <v>26</v>
      </c>
      <c r="AH10" s="32">
        <f>COUNTIFS(datasheet!$H$2:$H$214,1,datasheet!$I$2:$I$214,"&gt;0",datasheet!AA2:AA214,"&lt;0")</f>
        <v>0</v>
      </c>
      <c r="AI10" s="28">
        <f>COUNTIFS(datasheet!$H$2:$H$214,1,datasheet!$I$2:$I$214,"&gt;0",datasheet!AA2:AA214,"&gt;0")</f>
        <v>0</v>
      </c>
      <c r="AJ10" s="32">
        <f t="shared" ref="AJ10" si="5">SUM(AG10:AI10)</f>
        <v>26</v>
      </c>
      <c r="AL10" s="4" t="s">
        <v>212</v>
      </c>
      <c r="AM10" s="32">
        <f>COUNTIFS(datasheet!$H$2:$H$214,1,datasheet!$I$2:$I$214,"&gt;0",datasheet!AD2:AD214,0)</f>
        <v>15</v>
      </c>
      <c r="AN10" s="32">
        <f>COUNTIFS(datasheet!$H$2:$H$214,1,datasheet!$I$2:$I$214,"&gt;0",datasheet!AD2:AD214,"&lt;0")</f>
        <v>11</v>
      </c>
      <c r="AO10" s="28">
        <f>COUNTIFS(datasheet!$H$2:$H$214,1,datasheet!$I$2:$I$214,"&gt;0",datasheet!AD2:AD214,"&gt;0")</f>
        <v>0</v>
      </c>
      <c r="AP10" s="32">
        <f t="shared" ref="AP10" si="6">SUM(AM10:AO10)</f>
        <v>26</v>
      </c>
      <c r="AR10" s="4" t="s">
        <v>212</v>
      </c>
      <c r="AS10" s="32">
        <f>COUNTIFS(datasheet!$H$2:$H$214,1,datasheet!$I$2:$I$214,"&gt;0",datasheet!AG2:AG214,0)</f>
        <v>25</v>
      </c>
      <c r="AT10" s="32">
        <f>COUNTIFS(datasheet!$H$2:$H$214,1,datasheet!$I$2:$I$214,"&gt;0",datasheet!AG2:AG214,"&lt;0")</f>
        <v>0</v>
      </c>
      <c r="AU10" s="28">
        <f>COUNTIFS(datasheet!$H$2:$H$214,1,datasheet!$I$2:$I$214,"&gt;0",datasheet!AG2:AG214,"&gt;0")</f>
        <v>1</v>
      </c>
      <c r="AV10" s="32">
        <f t="shared" ref="AV10" si="7">SUM(AS10:AU10)</f>
        <v>26</v>
      </c>
      <c r="AX10" s="4" t="s">
        <v>212</v>
      </c>
      <c r="AY10" s="32">
        <f>COUNTIFS(datasheet!$H$2:$H$214,1,datasheet!$I$2:$I$214,"&gt;0",datasheet!AJ2:AJ214,0)</f>
        <v>24</v>
      </c>
      <c r="AZ10" s="32">
        <f>COUNTIFS(datasheet!$H$2:$H$214,1,datasheet!$I$2:$I$214,"&gt;0",datasheet!AJ2:AJ214,"&lt;0")</f>
        <v>1</v>
      </c>
      <c r="BA10" s="28">
        <f>COUNTIFS(datasheet!$H$2:$H$214,1,datasheet!$I$2:$I$214,"&gt;0",datasheet!AJ2:AJ214,"&gt;0")</f>
        <v>1</v>
      </c>
      <c r="BB10" s="32">
        <f t="shared" ref="BB10" si="8">SUM(AY10:BA10)</f>
        <v>26</v>
      </c>
      <c r="BD10" s="4" t="s">
        <v>212</v>
      </c>
      <c r="BE10" s="32">
        <f>COUNTIFS(datasheet!$H$2:$H$214,1,datasheet!$I$2:$I$214,"&gt;0",datasheet!AM2:AM214,0)</f>
        <v>24</v>
      </c>
      <c r="BF10" s="32">
        <f>COUNTIFS(datasheet!$H$2:$H$214,1,datasheet!$I$2:$I$214,"&gt;0",datasheet!AM2:AM214,"&lt;0")</f>
        <v>1</v>
      </c>
      <c r="BG10" s="28">
        <f>COUNTIFS(datasheet!$H$2:$H$214,1,datasheet!$I$2:$I$214,"&gt;0",datasheet!AM2:AM214,"&gt;0")</f>
        <v>1</v>
      </c>
      <c r="BH10" s="32">
        <f t="shared" ref="BH10" si="9">SUM(BE10:BG10)</f>
        <v>26</v>
      </c>
      <c r="BJ10" s="4" t="s">
        <v>212</v>
      </c>
      <c r="BK10" s="32">
        <f>COUNTIFS(datasheet!$H$2:$H$214,1,datasheet!$I$2:$I$214,"&gt;0",datasheet!AV2:AV214,0)</f>
        <v>22</v>
      </c>
      <c r="BL10" s="32">
        <f>COUNTIFS(datasheet!$H$2:$H$214,1,datasheet!$I$2:$I$214,"&gt;0",datasheet!AV2:AV214,"&lt;0")</f>
        <v>0</v>
      </c>
      <c r="BM10" s="28">
        <f>COUNTIFS(datasheet!$H$2:$H$214,1,datasheet!$I$2:$I$214,"&gt;0",datasheet!AV2:AV214,"&gt;0")</f>
        <v>4</v>
      </c>
      <c r="BN10" s="32">
        <f t="shared" ref="BN10" si="10">SUM(BK10:BM10)</f>
        <v>26</v>
      </c>
      <c r="BP10" s="4" t="s">
        <v>212</v>
      </c>
      <c r="BQ10" s="32">
        <f>COUNTIFS(datasheet!$H$2:$H$214,1,datasheet!$I$2:$I$214,"&gt;0",datasheet!AS2:AS214,0)</f>
        <v>20</v>
      </c>
      <c r="BR10" s="32">
        <f>COUNTIFS(datasheet!$H$2:$H$214,1,datasheet!$I$2:$I$214,"&gt;0",datasheet!AS2:AS214,"&lt;0")</f>
        <v>0</v>
      </c>
      <c r="BS10" s="28">
        <f>COUNTIFS(datasheet!$H$2:$H$214,1,datasheet!$I$2:$I$214,"&gt;0",datasheet!AS2:AS214,"&gt;0")</f>
        <v>6</v>
      </c>
      <c r="BT10" s="32">
        <f t="shared" ref="BT10" si="11">SUM(BQ10:BS10)</f>
        <v>26</v>
      </c>
      <c r="BV10" s="4" t="s">
        <v>212</v>
      </c>
      <c r="BW10" s="32">
        <f>COUNTIFS(datasheet!$H$2:$H$214,1,datasheet!$I$2:$I$214,"&gt;0",datasheet!AP2:AP214,0)</f>
        <v>24</v>
      </c>
      <c r="BX10" s="32">
        <f>COUNTIFS(datasheet!$H$2:$H$214,1,datasheet!$I$2:$I$214,"&gt;0",datasheet!AP2:AP214,"&lt;0")</f>
        <v>1</v>
      </c>
      <c r="BY10" s="28">
        <f>COUNTIFS(datasheet!$H$2:$H$214,1,datasheet!$I$2:$I$214,"&gt;0",datasheet!AP2:AP214,"&gt;0")</f>
        <v>1</v>
      </c>
      <c r="BZ10" s="32">
        <f t="shared" ref="BZ10" si="12">SUM(BW10:BY10)</f>
        <v>26</v>
      </c>
      <c r="CB10" s="4" t="s">
        <v>212</v>
      </c>
      <c r="CC10" s="32">
        <f>COUNTIFS(datasheet!$H$2:$H$214,1,datasheet!$I$2:$I$214,"&gt;0",datasheet!AY2:AY214,0)</f>
        <v>22</v>
      </c>
      <c r="CD10" s="32">
        <f>COUNTIFS(datasheet!$H$2:$H$214,1,datasheet!$I$2:$I$214,"&gt;0",datasheet!AY2:AY214,"&lt;0")</f>
        <v>3</v>
      </c>
      <c r="CE10" s="28">
        <f>COUNTIFS(datasheet!$H$2:$H$214,1,datasheet!$I$2:$I$214,"&gt;0",datasheet!AY2:AY214,"&gt;0")</f>
        <v>1</v>
      </c>
      <c r="CF10" s="32">
        <f t="shared" ref="CF10" si="13">SUM(CC10:CE10)</f>
        <v>26</v>
      </c>
      <c r="CH10" s="4" t="s">
        <v>212</v>
      </c>
      <c r="CI10" s="32">
        <f>COUNTIFS(datasheet!$H$2:$H$214,1,datasheet!$I$2:$I$214,"&gt;0",datasheet!BB2:BB214,0)</f>
        <v>15</v>
      </c>
      <c r="CJ10" s="32">
        <f>COUNTIFS(datasheet!$H$2:$H$214,1,datasheet!$I$2:$I$214,"&gt;0",datasheet!BB2:BB214,"&lt;0")</f>
        <v>7</v>
      </c>
      <c r="CK10" s="28">
        <f>COUNTIFS(datasheet!$H$2:$H$214,1,datasheet!$I$2:$I$214,"&gt;0",datasheet!BB2:BB214,"&gt;0")</f>
        <v>4</v>
      </c>
      <c r="CL10" s="32">
        <f t="shared" ref="CL10" si="14">SUM(CI10:CK10)</f>
        <v>26</v>
      </c>
      <c r="CN10" s="4" t="s">
        <v>212</v>
      </c>
      <c r="CO10" s="32">
        <f>COUNTIFS(datasheet!$H$2:$H$214,1,datasheet!$I$2:$I$214,"&gt;0",datasheet!BE2:BE214,0)</f>
        <v>19</v>
      </c>
      <c r="CP10" s="32">
        <f>COUNTIFS(datasheet!$H$2:$H$214,1,datasheet!$I$2:$I$214,"&gt;0",datasheet!BE2:BE214,"&lt;0")</f>
        <v>4</v>
      </c>
      <c r="CQ10" s="28">
        <f>COUNTIFS(datasheet!$H$2:$H$214,1,datasheet!$I$2:$I$214,"&gt;0",datasheet!BE2:BE214,"&gt;0")</f>
        <v>3</v>
      </c>
      <c r="CR10" s="32">
        <f t="shared" ref="CR10" si="15">SUM(CO10:CQ10)</f>
        <v>26</v>
      </c>
    </row>
    <row r="11" spans="2:96" x14ac:dyDescent="0.25">
      <c r="B11" s="3" t="s">
        <v>180</v>
      </c>
      <c r="C11" s="32">
        <f>SUM(C9:C10)</f>
        <v>87</v>
      </c>
      <c r="D11" s="32">
        <f t="shared" ref="D11:F11" si="16">SUM(D9:D10)</f>
        <v>0</v>
      </c>
      <c r="E11" s="28">
        <f>SUM(E9:E10)</f>
        <v>1</v>
      </c>
      <c r="F11" s="32">
        <f t="shared" si="16"/>
        <v>88</v>
      </c>
      <c r="H11" s="3" t="s">
        <v>180</v>
      </c>
      <c r="I11" s="32">
        <f>SUM(I9:I10)</f>
        <v>84</v>
      </c>
      <c r="J11" s="32">
        <f t="shared" ref="J11:L11" si="17">SUM(J9:J10)</f>
        <v>0</v>
      </c>
      <c r="K11" s="28">
        <f t="shared" si="17"/>
        <v>4</v>
      </c>
      <c r="L11" s="32">
        <f t="shared" si="17"/>
        <v>88</v>
      </c>
      <c r="N11" s="3" t="s">
        <v>180</v>
      </c>
      <c r="O11" s="32">
        <f>SUM(O9:O10)</f>
        <v>84</v>
      </c>
      <c r="P11" s="32">
        <f t="shared" ref="P11:R11" si="18">SUM(P9:P10)</f>
        <v>0</v>
      </c>
      <c r="Q11" s="28">
        <f t="shared" si="18"/>
        <v>4</v>
      </c>
      <c r="R11" s="32">
        <f t="shared" si="18"/>
        <v>88</v>
      </c>
      <c r="T11" s="3" t="s">
        <v>180</v>
      </c>
      <c r="U11" s="32">
        <f>SUM(U9:U10)</f>
        <v>70</v>
      </c>
      <c r="V11" s="32">
        <f t="shared" ref="V11:X11" si="19">SUM(V9:V10)</f>
        <v>9</v>
      </c>
      <c r="W11" s="28">
        <f t="shared" si="19"/>
        <v>4</v>
      </c>
      <c r="X11" s="32">
        <f t="shared" si="19"/>
        <v>83</v>
      </c>
      <c r="Z11" s="3" t="s">
        <v>180</v>
      </c>
      <c r="AA11" s="32">
        <f>SUM(AA9:AA10)</f>
        <v>79</v>
      </c>
      <c r="AB11" s="32">
        <f t="shared" ref="AB11:AD11" si="20">SUM(AB9:AB10)</f>
        <v>7</v>
      </c>
      <c r="AC11" s="28">
        <f t="shared" si="20"/>
        <v>2</v>
      </c>
      <c r="AD11" s="32">
        <f t="shared" si="20"/>
        <v>88</v>
      </c>
      <c r="AF11" s="3" t="s">
        <v>180</v>
      </c>
      <c r="AG11" s="32">
        <f>SUM(AG9:AG10)</f>
        <v>82</v>
      </c>
      <c r="AH11" s="32">
        <f t="shared" ref="AH11:AJ11" si="21">SUM(AH9:AH10)</f>
        <v>0</v>
      </c>
      <c r="AI11" s="28">
        <f t="shared" si="21"/>
        <v>6</v>
      </c>
      <c r="AJ11" s="32">
        <f t="shared" si="21"/>
        <v>88</v>
      </c>
      <c r="AL11" s="3" t="s">
        <v>180</v>
      </c>
      <c r="AM11" s="32">
        <f>SUM(AM9:AM10)</f>
        <v>73</v>
      </c>
      <c r="AN11" s="32">
        <f t="shared" ref="AN11:AP11" si="22">SUM(AN9:AN10)</f>
        <v>12</v>
      </c>
      <c r="AO11" s="28">
        <f t="shared" si="22"/>
        <v>3</v>
      </c>
      <c r="AP11" s="32">
        <f t="shared" si="22"/>
        <v>88</v>
      </c>
      <c r="AR11" s="3" t="s">
        <v>180</v>
      </c>
      <c r="AS11" s="32">
        <f>SUM(AS9:AS10)</f>
        <v>85</v>
      </c>
      <c r="AT11" s="32">
        <f t="shared" ref="AT11:AV11" si="23">SUM(AT9:AT10)</f>
        <v>0</v>
      </c>
      <c r="AU11" s="28">
        <f t="shared" si="23"/>
        <v>2</v>
      </c>
      <c r="AV11" s="32">
        <f t="shared" si="23"/>
        <v>87</v>
      </c>
      <c r="AX11" s="3" t="s">
        <v>180</v>
      </c>
      <c r="AY11" s="32">
        <f>SUM(AY9:AY10)</f>
        <v>81</v>
      </c>
      <c r="AZ11" s="32">
        <f t="shared" ref="AZ11:BB11" si="24">SUM(AZ9:AZ10)</f>
        <v>4</v>
      </c>
      <c r="BA11" s="28">
        <f t="shared" si="24"/>
        <v>3</v>
      </c>
      <c r="BB11" s="32">
        <f t="shared" si="24"/>
        <v>88</v>
      </c>
      <c r="BD11" s="3" t="s">
        <v>180</v>
      </c>
      <c r="BE11" s="32">
        <f>SUM(BE9:BE10)</f>
        <v>83</v>
      </c>
      <c r="BF11" s="32">
        <f t="shared" ref="BF11:BH11" si="25">SUM(BF9:BF10)</f>
        <v>2</v>
      </c>
      <c r="BG11" s="28">
        <f t="shared" si="25"/>
        <v>3</v>
      </c>
      <c r="BH11" s="32">
        <f t="shared" si="25"/>
        <v>88</v>
      </c>
      <c r="BJ11" s="3" t="s">
        <v>180</v>
      </c>
      <c r="BK11" s="32">
        <f>SUM(BK9:BK10)</f>
        <v>83</v>
      </c>
      <c r="BL11" s="32">
        <f t="shared" ref="BL11:BN11" si="26">SUM(BL9:BL10)</f>
        <v>0</v>
      </c>
      <c r="BM11" s="28">
        <f t="shared" si="26"/>
        <v>5</v>
      </c>
      <c r="BN11" s="32">
        <f t="shared" si="26"/>
        <v>88</v>
      </c>
      <c r="BP11" s="3" t="s">
        <v>180</v>
      </c>
      <c r="BQ11" s="32">
        <f>SUM(BQ9:BQ10)</f>
        <v>82</v>
      </c>
      <c r="BR11" s="32">
        <f t="shared" ref="BR11:BT11" si="27">SUM(BR9:BR10)</f>
        <v>0</v>
      </c>
      <c r="BS11" s="28">
        <f t="shared" si="27"/>
        <v>6</v>
      </c>
      <c r="BT11" s="32">
        <f t="shared" si="27"/>
        <v>88</v>
      </c>
      <c r="BV11" s="3" t="s">
        <v>180</v>
      </c>
      <c r="BW11" s="32">
        <f>SUM(BW9:BW10)</f>
        <v>83</v>
      </c>
      <c r="BX11" s="32">
        <f t="shared" ref="BX11:BZ11" si="28">SUM(BX9:BX10)</f>
        <v>1</v>
      </c>
      <c r="BY11" s="28">
        <f t="shared" si="28"/>
        <v>4</v>
      </c>
      <c r="BZ11" s="32">
        <f t="shared" si="28"/>
        <v>88</v>
      </c>
      <c r="CB11" s="3" t="s">
        <v>180</v>
      </c>
      <c r="CC11" s="32">
        <f>SUM(CC9:CC10)</f>
        <v>84</v>
      </c>
      <c r="CD11" s="32">
        <f t="shared" ref="CD11:CF11" si="29">SUM(CD9:CD10)</f>
        <v>3</v>
      </c>
      <c r="CE11" s="28">
        <f t="shared" si="29"/>
        <v>1</v>
      </c>
      <c r="CF11" s="32">
        <f t="shared" si="29"/>
        <v>88</v>
      </c>
      <c r="CH11" s="3" t="s">
        <v>180</v>
      </c>
      <c r="CI11" s="32">
        <f>SUM(CI9:CI10)</f>
        <v>72</v>
      </c>
      <c r="CJ11" s="32">
        <f t="shared" ref="CJ11:CL11" si="30">SUM(CJ9:CJ10)</f>
        <v>7</v>
      </c>
      <c r="CK11" s="28">
        <f t="shared" si="30"/>
        <v>5</v>
      </c>
      <c r="CL11" s="32">
        <f t="shared" si="30"/>
        <v>84</v>
      </c>
      <c r="CN11" s="3" t="s">
        <v>180</v>
      </c>
      <c r="CO11" s="32">
        <f>SUM(CO9:CO10)</f>
        <v>78</v>
      </c>
      <c r="CP11" s="32">
        <f t="shared" ref="CP11:CR11" si="31">SUM(CP9:CP10)</f>
        <v>5</v>
      </c>
      <c r="CQ11" s="28">
        <f t="shared" si="31"/>
        <v>3</v>
      </c>
      <c r="CR11" s="32">
        <f t="shared" si="31"/>
        <v>86</v>
      </c>
    </row>
    <row r="12" spans="2:96" x14ac:dyDescent="0.25">
      <c r="K12" s="7"/>
      <c r="Q12" s="7"/>
      <c r="W12" s="7"/>
      <c r="AC12" s="7"/>
      <c r="AI12" s="7"/>
      <c r="AO12" s="7"/>
      <c r="AU12" s="7"/>
      <c r="BA12" s="7"/>
      <c r="BG12" s="7"/>
      <c r="BM12" s="7"/>
      <c r="BS12" s="7"/>
      <c r="BY12" s="7"/>
      <c r="CE12" s="7"/>
      <c r="CK12" s="7"/>
      <c r="CQ12" s="7"/>
    </row>
    <row r="13" spans="2:96" x14ac:dyDescent="0.25">
      <c r="B13" s="3" t="s">
        <v>181</v>
      </c>
      <c r="H13" s="3" t="s">
        <v>181</v>
      </c>
      <c r="K13" s="7"/>
      <c r="N13" s="3" t="s">
        <v>181</v>
      </c>
      <c r="Q13" s="7"/>
      <c r="T13" s="3" t="s">
        <v>181</v>
      </c>
      <c r="W13" s="7"/>
      <c r="Z13" s="3" t="s">
        <v>181</v>
      </c>
      <c r="AC13" s="7"/>
      <c r="AF13" s="3" t="s">
        <v>181</v>
      </c>
      <c r="AI13" s="7"/>
      <c r="AL13" s="3" t="s">
        <v>181</v>
      </c>
      <c r="AO13" s="7"/>
      <c r="AR13" s="3" t="s">
        <v>181</v>
      </c>
      <c r="AU13" s="7"/>
      <c r="AX13" s="3" t="s">
        <v>181</v>
      </c>
      <c r="BA13" s="7"/>
      <c r="BD13" s="3" t="s">
        <v>181</v>
      </c>
      <c r="BG13" s="7"/>
      <c r="BJ13" s="3" t="s">
        <v>181</v>
      </c>
      <c r="BM13" s="7"/>
      <c r="BP13" s="3" t="s">
        <v>181</v>
      </c>
      <c r="BS13" s="7"/>
      <c r="BV13" s="3" t="s">
        <v>181</v>
      </c>
      <c r="BY13" s="7"/>
      <c r="CB13" s="3" t="s">
        <v>181</v>
      </c>
      <c r="CE13" s="7"/>
      <c r="CH13" s="3" t="s">
        <v>181</v>
      </c>
      <c r="CK13" s="7"/>
      <c r="CN13" s="3" t="s">
        <v>181</v>
      </c>
      <c r="CQ13" s="7"/>
    </row>
    <row r="14" spans="2:96" x14ac:dyDescent="0.25">
      <c r="C14" s="52" t="s">
        <v>190</v>
      </c>
      <c r="D14" s="52"/>
      <c r="E14" s="40"/>
      <c r="F14" s="39"/>
      <c r="I14" s="52" t="s">
        <v>190</v>
      </c>
      <c r="J14" s="52"/>
      <c r="K14" s="40"/>
      <c r="L14" s="39"/>
      <c r="O14" s="52" t="s">
        <v>197</v>
      </c>
      <c r="P14" s="52"/>
      <c r="Q14" s="40"/>
      <c r="R14" s="39"/>
      <c r="U14" s="52" t="s">
        <v>198</v>
      </c>
      <c r="V14" s="52"/>
      <c r="W14" s="40"/>
      <c r="X14" s="39"/>
      <c r="AA14" s="52" t="s">
        <v>199</v>
      </c>
      <c r="AB14" s="52"/>
      <c r="AC14" s="40"/>
      <c r="AD14" s="39"/>
      <c r="AG14" s="52" t="s">
        <v>200</v>
      </c>
      <c r="AH14" s="52"/>
      <c r="AI14" s="40"/>
      <c r="AJ14" s="39"/>
      <c r="AM14" s="52" t="s">
        <v>201</v>
      </c>
      <c r="AN14" s="52"/>
      <c r="AO14" s="40"/>
      <c r="AP14" s="39"/>
      <c r="AS14" s="52" t="s">
        <v>202</v>
      </c>
      <c r="AT14" s="52"/>
      <c r="AU14" s="40"/>
      <c r="AV14" s="39"/>
      <c r="AY14" s="52" t="s">
        <v>203</v>
      </c>
      <c r="AZ14" s="52"/>
      <c r="BA14" s="40"/>
      <c r="BB14" s="39"/>
      <c r="BE14" s="52" t="s">
        <v>204</v>
      </c>
      <c r="BF14" s="52"/>
      <c r="BG14" s="40"/>
      <c r="BH14" s="39"/>
      <c r="BK14" s="52" t="s">
        <v>205</v>
      </c>
      <c r="BL14" s="52"/>
      <c r="BM14" s="40"/>
      <c r="BN14" s="39"/>
      <c r="BQ14" s="52" t="s">
        <v>206</v>
      </c>
      <c r="BR14" s="52"/>
      <c r="BS14" s="40"/>
      <c r="BT14" s="39"/>
      <c r="BW14" s="52" t="s">
        <v>207</v>
      </c>
      <c r="BX14" s="52"/>
      <c r="BY14" s="40"/>
      <c r="BZ14" s="39"/>
      <c r="CC14" s="52" t="s">
        <v>208</v>
      </c>
      <c r="CD14" s="52"/>
      <c r="CE14" s="40"/>
      <c r="CF14" s="39"/>
      <c r="CI14" s="52" t="s">
        <v>209</v>
      </c>
      <c r="CJ14" s="52"/>
      <c r="CK14" s="40"/>
      <c r="CL14" s="39"/>
      <c r="CO14" s="52" t="s">
        <v>210</v>
      </c>
      <c r="CP14" s="52"/>
      <c r="CQ14" s="40"/>
      <c r="CR14" s="39"/>
    </row>
    <row r="15" spans="2:96" x14ac:dyDescent="0.25">
      <c r="C15" s="30" t="s">
        <v>191</v>
      </c>
      <c r="D15" s="30" t="s">
        <v>192</v>
      </c>
      <c r="E15" s="41" t="s">
        <v>193</v>
      </c>
      <c r="F15" s="31" t="s">
        <v>180</v>
      </c>
      <c r="I15" s="30" t="s">
        <v>191</v>
      </c>
      <c r="J15" s="30" t="s">
        <v>192</v>
      </c>
      <c r="K15" s="41" t="s">
        <v>193</v>
      </c>
      <c r="L15" s="31" t="s">
        <v>180</v>
      </c>
      <c r="O15" s="30" t="s">
        <v>191</v>
      </c>
      <c r="P15" s="30" t="s">
        <v>192</v>
      </c>
      <c r="Q15" s="41" t="s">
        <v>193</v>
      </c>
      <c r="R15" s="31" t="s">
        <v>180</v>
      </c>
      <c r="U15" s="30" t="s">
        <v>191</v>
      </c>
      <c r="V15" s="30" t="s">
        <v>192</v>
      </c>
      <c r="W15" s="41" t="s">
        <v>193</v>
      </c>
      <c r="X15" s="31" t="s">
        <v>180</v>
      </c>
      <c r="AA15" s="30" t="s">
        <v>191</v>
      </c>
      <c r="AB15" s="30" t="s">
        <v>192</v>
      </c>
      <c r="AC15" s="41" t="s">
        <v>193</v>
      </c>
      <c r="AD15" s="31" t="s">
        <v>180</v>
      </c>
      <c r="AG15" s="30" t="s">
        <v>191</v>
      </c>
      <c r="AH15" s="30" t="s">
        <v>192</v>
      </c>
      <c r="AI15" s="41" t="s">
        <v>193</v>
      </c>
      <c r="AJ15" s="31" t="s">
        <v>180</v>
      </c>
      <c r="AM15" s="30" t="s">
        <v>191</v>
      </c>
      <c r="AN15" s="30" t="s">
        <v>192</v>
      </c>
      <c r="AO15" s="41" t="s">
        <v>193</v>
      </c>
      <c r="AP15" s="31" t="s">
        <v>180</v>
      </c>
      <c r="AS15" s="30" t="s">
        <v>191</v>
      </c>
      <c r="AT15" s="30" t="s">
        <v>192</v>
      </c>
      <c r="AU15" s="41" t="s">
        <v>193</v>
      </c>
      <c r="AV15" s="31" t="s">
        <v>180</v>
      </c>
      <c r="AY15" s="30" t="s">
        <v>191</v>
      </c>
      <c r="AZ15" s="30" t="s">
        <v>192</v>
      </c>
      <c r="BA15" s="41" t="s">
        <v>193</v>
      </c>
      <c r="BB15" s="31" t="s">
        <v>180</v>
      </c>
      <c r="BE15" s="30" t="s">
        <v>191</v>
      </c>
      <c r="BF15" s="30" t="s">
        <v>192</v>
      </c>
      <c r="BG15" s="41" t="s">
        <v>193</v>
      </c>
      <c r="BH15" s="31" t="s">
        <v>180</v>
      </c>
      <c r="BK15" s="30" t="s">
        <v>191</v>
      </c>
      <c r="BL15" s="30" t="s">
        <v>192</v>
      </c>
      <c r="BM15" s="41" t="s">
        <v>193</v>
      </c>
      <c r="BN15" s="31" t="s">
        <v>180</v>
      </c>
      <c r="BQ15" s="30" t="s">
        <v>191</v>
      </c>
      <c r="BR15" s="30" t="s">
        <v>192</v>
      </c>
      <c r="BS15" s="41" t="s">
        <v>193</v>
      </c>
      <c r="BT15" s="31" t="s">
        <v>180</v>
      </c>
      <c r="BW15" s="30" t="s">
        <v>191</v>
      </c>
      <c r="BX15" s="30" t="s">
        <v>192</v>
      </c>
      <c r="BY15" s="41" t="s">
        <v>193</v>
      </c>
      <c r="BZ15" s="31" t="s">
        <v>180</v>
      </c>
      <c r="CC15" s="30" t="s">
        <v>191</v>
      </c>
      <c r="CD15" s="30" t="s">
        <v>192</v>
      </c>
      <c r="CE15" s="41" t="s">
        <v>193</v>
      </c>
      <c r="CF15" s="31" t="s">
        <v>180</v>
      </c>
      <c r="CI15" s="30" t="s">
        <v>191</v>
      </c>
      <c r="CJ15" s="30" t="s">
        <v>192</v>
      </c>
      <c r="CK15" s="41" t="s">
        <v>193</v>
      </c>
      <c r="CL15" s="31" t="s">
        <v>180</v>
      </c>
      <c r="CO15" s="30" t="s">
        <v>191</v>
      </c>
      <c r="CP15" s="30" t="s">
        <v>192</v>
      </c>
      <c r="CQ15" s="41" t="s">
        <v>193</v>
      </c>
      <c r="CR15" s="31" t="s">
        <v>180</v>
      </c>
    </row>
    <row r="16" spans="2:96" x14ac:dyDescent="0.25">
      <c r="B16" s="4" t="s">
        <v>194</v>
      </c>
      <c r="C16" s="33">
        <f>C9/$F9</f>
        <v>0.9838709677419355</v>
      </c>
      <c r="D16" s="33">
        <f t="shared" ref="D16:F18" si="32">D9/$F9</f>
        <v>0</v>
      </c>
      <c r="E16" s="33">
        <f t="shared" si="32"/>
        <v>1.6129032258064516E-2</v>
      </c>
      <c r="F16" s="33">
        <f t="shared" si="32"/>
        <v>1</v>
      </c>
      <c r="H16" s="4" t="s">
        <v>194</v>
      </c>
      <c r="I16" s="33">
        <f t="shared" ref="I16:K18" si="33">I9/$L9</f>
        <v>0.9838709677419355</v>
      </c>
      <c r="J16" s="33">
        <f t="shared" si="33"/>
        <v>0</v>
      </c>
      <c r="K16" s="33">
        <f t="shared" si="33"/>
        <v>1.6129032258064516E-2</v>
      </c>
      <c r="L16" s="33">
        <f t="shared" ref="L16:L18" si="34">L9/$F9</f>
        <v>1</v>
      </c>
      <c r="N16" s="4" t="s">
        <v>194</v>
      </c>
      <c r="O16" s="33">
        <f>O9/$R9</f>
        <v>0.967741935483871</v>
      </c>
      <c r="P16" s="33">
        <f t="shared" ref="P16:R16" si="35">P9/$R9</f>
        <v>0</v>
      </c>
      <c r="Q16" s="33">
        <f t="shared" si="35"/>
        <v>3.2258064516129031E-2</v>
      </c>
      <c r="R16" s="33">
        <f t="shared" si="35"/>
        <v>1</v>
      </c>
      <c r="T16" s="4" t="s">
        <v>194</v>
      </c>
      <c r="U16" s="33">
        <f>U9/$X9</f>
        <v>0.89473684210526316</v>
      </c>
      <c r="V16" s="33">
        <f t="shared" ref="V16:X16" si="36">V9/$X9</f>
        <v>3.5087719298245612E-2</v>
      </c>
      <c r="W16" s="33">
        <f t="shared" si="36"/>
        <v>7.0175438596491224E-2</v>
      </c>
      <c r="X16" s="33">
        <f t="shared" si="36"/>
        <v>1</v>
      </c>
      <c r="Z16" s="4" t="s">
        <v>194</v>
      </c>
      <c r="AA16" s="33">
        <f>AA9/$AD9</f>
        <v>0.967741935483871</v>
      </c>
      <c r="AB16" s="33">
        <f t="shared" ref="AB16:AD16" si="37">AB9/$AD9</f>
        <v>0</v>
      </c>
      <c r="AC16" s="33">
        <f t="shared" si="37"/>
        <v>3.2258064516129031E-2</v>
      </c>
      <c r="AD16" s="33">
        <f t="shared" si="37"/>
        <v>1</v>
      </c>
      <c r="AF16" s="4" t="s">
        <v>194</v>
      </c>
      <c r="AG16" s="33">
        <f>AG9/$AJ9</f>
        <v>0.90322580645161288</v>
      </c>
      <c r="AH16" s="33">
        <f t="shared" ref="AH16:AJ16" si="38">AH9/$AJ9</f>
        <v>0</v>
      </c>
      <c r="AI16" s="33">
        <f t="shared" si="38"/>
        <v>9.6774193548387094E-2</v>
      </c>
      <c r="AJ16" s="33">
        <f t="shared" si="38"/>
        <v>1</v>
      </c>
      <c r="AL16" s="4" t="s">
        <v>194</v>
      </c>
      <c r="AM16" s="33">
        <f>AM9/$AP9</f>
        <v>0.93548387096774188</v>
      </c>
      <c r="AN16" s="33">
        <f t="shared" ref="AN16:AP16" si="39">AN9/$AP9</f>
        <v>1.6129032258064516E-2</v>
      </c>
      <c r="AO16" s="33">
        <f t="shared" si="39"/>
        <v>4.8387096774193547E-2</v>
      </c>
      <c r="AP16" s="33">
        <f t="shared" si="39"/>
        <v>1</v>
      </c>
      <c r="AR16" s="4" t="s">
        <v>194</v>
      </c>
      <c r="AS16" s="33">
        <f>AS9/$AV9</f>
        <v>0.98360655737704916</v>
      </c>
      <c r="AT16" s="33">
        <f t="shared" ref="AT16:AV16" si="40">AT9/$AV9</f>
        <v>0</v>
      </c>
      <c r="AU16" s="33">
        <f t="shared" si="40"/>
        <v>1.6393442622950821E-2</v>
      </c>
      <c r="AV16" s="33">
        <f t="shared" si="40"/>
        <v>1</v>
      </c>
      <c r="AX16" s="4" t="s">
        <v>194</v>
      </c>
      <c r="AY16" s="33">
        <f>AY9/$BB9</f>
        <v>0.91935483870967738</v>
      </c>
      <c r="AZ16" s="33">
        <f t="shared" ref="AZ16:BB16" si="41">AZ9/$BB9</f>
        <v>4.8387096774193547E-2</v>
      </c>
      <c r="BA16" s="33">
        <f t="shared" si="41"/>
        <v>3.2258064516129031E-2</v>
      </c>
      <c r="BB16" s="33">
        <f t="shared" si="41"/>
        <v>1</v>
      </c>
      <c r="BD16" s="4" t="s">
        <v>194</v>
      </c>
      <c r="BE16" s="33">
        <f>BE9/$BH9</f>
        <v>0.95161290322580649</v>
      </c>
      <c r="BF16" s="33">
        <f t="shared" ref="BF16:BH16" si="42">BF9/$BH9</f>
        <v>1.6129032258064516E-2</v>
      </c>
      <c r="BG16" s="33">
        <f t="shared" si="42"/>
        <v>3.2258064516129031E-2</v>
      </c>
      <c r="BH16" s="33">
        <f t="shared" si="42"/>
        <v>1</v>
      </c>
      <c r="BJ16" s="4" t="s">
        <v>194</v>
      </c>
      <c r="BK16" s="33">
        <f>BK9/$BN9</f>
        <v>0.9838709677419355</v>
      </c>
      <c r="BL16" s="33">
        <f t="shared" ref="BL16:BN16" si="43">BL9/$BN9</f>
        <v>0</v>
      </c>
      <c r="BM16" s="33">
        <f t="shared" si="43"/>
        <v>1.6129032258064516E-2</v>
      </c>
      <c r="BN16" s="33">
        <f t="shared" si="43"/>
        <v>1</v>
      </c>
      <c r="BP16" s="4" t="s">
        <v>194</v>
      </c>
      <c r="BQ16" s="33">
        <f>BQ9/$BT9</f>
        <v>1</v>
      </c>
      <c r="BR16" s="33">
        <f t="shared" ref="BR16:BT16" si="44">BR9/$BT9</f>
        <v>0</v>
      </c>
      <c r="BS16" s="33">
        <f t="shared" si="44"/>
        <v>0</v>
      </c>
      <c r="BT16" s="33">
        <f t="shared" si="44"/>
        <v>1</v>
      </c>
      <c r="BV16" s="4" t="s">
        <v>194</v>
      </c>
      <c r="BW16" s="33">
        <f>BW9/$BZ9</f>
        <v>0.95161290322580649</v>
      </c>
      <c r="BX16" s="33">
        <f t="shared" ref="BX16:BZ16" si="45">BX9/$BZ9</f>
        <v>0</v>
      </c>
      <c r="BY16" s="33">
        <f t="shared" si="45"/>
        <v>4.8387096774193547E-2</v>
      </c>
      <c r="BZ16" s="33">
        <f t="shared" si="45"/>
        <v>1</v>
      </c>
      <c r="CB16" s="4" t="s">
        <v>194</v>
      </c>
      <c r="CC16" s="33">
        <f>CC9/$CF9</f>
        <v>1</v>
      </c>
      <c r="CD16" s="33">
        <f t="shared" ref="CD16:CF16" si="46">CD9/$CF9</f>
        <v>0</v>
      </c>
      <c r="CE16" s="33">
        <f t="shared" si="46"/>
        <v>0</v>
      </c>
      <c r="CF16" s="33">
        <f t="shared" si="46"/>
        <v>1</v>
      </c>
      <c r="CH16" s="4" t="s">
        <v>194</v>
      </c>
      <c r="CI16" s="33">
        <f>CI9/$CL9</f>
        <v>0.98275862068965514</v>
      </c>
      <c r="CJ16" s="33">
        <f t="shared" ref="CJ16:CL16" si="47">CJ9/$CL9</f>
        <v>0</v>
      </c>
      <c r="CK16" s="33">
        <f t="shared" si="47"/>
        <v>1.7241379310344827E-2</v>
      </c>
      <c r="CL16" s="33">
        <f t="shared" si="47"/>
        <v>1</v>
      </c>
      <c r="CN16" s="4" t="s">
        <v>194</v>
      </c>
      <c r="CO16" s="33">
        <f>CO9/$CR9</f>
        <v>0.98333333333333328</v>
      </c>
      <c r="CP16" s="33">
        <f t="shared" ref="CP16:CR16" si="48">CP9/$CR9</f>
        <v>1.6666666666666666E-2</v>
      </c>
      <c r="CQ16" s="33">
        <f t="shared" si="48"/>
        <v>0</v>
      </c>
      <c r="CR16" s="33">
        <f t="shared" si="48"/>
        <v>1</v>
      </c>
    </row>
    <row r="17" spans="2:96" x14ac:dyDescent="0.25">
      <c r="B17" s="4" t="s">
        <v>212</v>
      </c>
      <c r="C17" s="33">
        <f t="shared" ref="C17:E18" si="49">C10/$F10</f>
        <v>1</v>
      </c>
      <c r="D17" s="33">
        <f t="shared" si="49"/>
        <v>0</v>
      </c>
      <c r="E17" s="33">
        <f t="shared" si="49"/>
        <v>0</v>
      </c>
      <c r="F17" s="33">
        <f t="shared" si="32"/>
        <v>1</v>
      </c>
      <c r="H17" s="4" t="s">
        <v>212</v>
      </c>
      <c r="I17" s="33">
        <f t="shared" si="33"/>
        <v>0.88461538461538458</v>
      </c>
      <c r="J17" s="33">
        <f t="shared" si="33"/>
        <v>0</v>
      </c>
      <c r="K17" s="33">
        <f t="shared" si="33"/>
        <v>0.11538461538461539</v>
      </c>
      <c r="L17" s="33">
        <f t="shared" si="34"/>
        <v>1</v>
      </c>
      <c r="N17" s="4" t="s">
        <v>212</v>
      </c>
      <c r="O17" s="33">
        <f t="shared" ref="O17:R18" si="50">O10/$R10</f>
        <v>0.92307692307692313</v>
      </c>
      <c r="P17" s="33">
        <f t="shared" si="50"/>
        <v>0</v>
      </c>
      <c r="Q17" s="33">
        <f t="shared" si="50"/>
        <v>7.6923076923076927E-2</v>
      </c>
      <c r="R17" s="33">
        <f t="shared" si="50"/>
        <v>1</v>
      </c>
      <c r="T17" s="4" t="s">
        <v>212</v>
      </c>
      <c r="U17" s="33">
        <f t="shared" ref="U17:X18" si="51">U10/$X10</f>
        <v>0.73076923076923073</v>
      </c>
      <c r="V17" s="33">
        <f t="shared" si="51"/>
        <v>0.26923076923076922</v>
      </c>
      <c r="W17" s="33">
        <f t="shared" si="51"/>
        <v>0</v>
      </c>
      <c r="X17" s="33">
        <f t="shared" si="51"/>
        <v>1</v>
      </c>
      <c r="Z17" s="4" t="s">
        <v>212</v>
      </c>
      <c r="AA17" s="33">
        <f t="shared" ref="AA17:AD18" si="52">AA10/$AD10</f>
        <v>0.73076923076923073</v>
      </c>
      <c r="AB17" s="33">
        <f t="shared" si="52"/>
        <v>0.26923076923076922</v>
      </c>
      <c r="AC17" s="33">
        <f t="shared" si="52"/>
        <v>0</v>
      </c>
      <c r="AD17" s="33">
        <f t="shared" si="52"/>
        <v>1</v>
      </c>
      <c r="AF17" s="4" t="s">
        <v>212</v>
      </c>
      <c r="AG17" s="33">
        <f t="shared" ref="AG17:AJ18" si="53">AG10/$AJ10</f>
        <v>1</v>
      </c>
      <c r="AH17" s="33">
        <f t="shared" si="53"/>
        <v>0</v>
      </c>
      <c r="AI17" s="33">
        <f t="shared" si="53"/>
        <v>0</v>
      </c>
      <c r="AJ17" s="33">
        <f t="shared" si="53"/>
        <v>1</v>
      </c>
      <c r="AL17" s="4" t="s">
        <v>212</v>
      </c>
      <c r="AM17" s="33">
        <f t="shared" ref="AM17:AP18" si="54">AM10/$AP10</f>
        <v>0.57692307692307687</v>
      </c>
      <c r="AN17" s="33">
        <f t="shared" si="54"/>
        <v>0.42307692307692307</v>
      </c>
      <c r="AO17" s="33">
        <f t="shared" si="54"/>
        <v>0</v>
      </c>
      <c r="AP17" s="33">
        <f t="shared" si="54"/>
        <v>1</v>
      </c>
      <c r="AR17" s="4" t="s">
        <v>212</v>
      </c>
      <c r="AS17" s="33">
        <f t="shared" ref="AS17:AV18" si="55">AS10/$AV10</f>
        <v>0.96153846153846156</v>
      </c>
      <c r="AT17" s="33">
        <f t="shared" si="55"/>
        <v>0</v>
      </c>
      <c r="AU17" s="33">
        <f t="shared" si="55"/>
        <v>3.8461538461538464E-2</v>
      </c>
      <c r="AV17" s="33">
        <f t="shared" si="55"/>
        <v>1</v>
      </c>
      <c r="AX17" s="4" t="s">
        <v>212</v>
      </c>
      <c r="AY17" s="33">
        <f t="shared" ref="AY17:BB18" si="56">AY10/$BB10</f>
        <v>0.92307692307692313</v>
      </c>
      <c r="AZ17" s="33">
        <f t="shared" si="56"/>
        <v>3.8461538461538464E-2</v>
      </c>
      <c r="BA17" s="33">
        <f t="shared" si="56"/>
        <v>3.8461538461538464E-2</v>
      </c>
      <c r="BB17" s="33">
        <f t="shared" si="56"/>
        <v>1</v>
      </c>
      <c r="BD17" s="4" t="s">
        <v>212</v>
      </c>
      <c r="BE17" s="33">
        <f t="shared" ref="BE17:BH18" si="57">BE10/$BH10</f>
        <v>0.92307692307692313</v>
      </c>
      <c r="BF17" s="33">
        <f t="shared" si="57"/>
        <v>3.8461538461538464E-2</v>
      </c>
      <c r="BG17" s="33">
        <f t="shared" si="57"/>
        <v>3.8461538461538464E-2</v>
      </c>
      <c r="BH17" s="33">
        <f t="shared" si="57"/>
        <v>1</v>
      </c>
      <c r="BJ17" s="4" t="s">
        <v>212</v>
      </c>
      <c r="BK17" s="33">
        <f t="shared" ref="BK17:BN18" si="58">BK10/$BN10</f>
        <v>0.84615384615384615</v>
      </c>
      <c r="BL17" s="33">
        <f t="shared" si="58"/>
        <v>0</v>
      </c>
      <c r="BM17" s="33">
        <f t="shared" si="58"/>
        <v>0.15384615384615385</v>
      </c>
      <c r="BN17" s="33">
        <f t="shared" si="58"/>
        <v>1</v>
      </c>
      <c r="BP17" s="4" t="s">
        <v>212</v>
      </c>
      <c r="BQ17" s="33">
        <f t="shared" ref="BQ17:BT18" si="59">BQ10/$BT10</f>
        <v>0.76923076923076927</v>
      </c>
      <c r="BR17" s="33">
        <f t="shared" si="59"/>
        <v>0</v>
      </c>
      <c r="BS17" s="33">
        <f t="shared" si="59"/>
        <v>0.23076923076923078</v>
      </c>
      <c r="BT17" s="33">
        <f t="shared" si="59"/>
        <v>1</v>
      </c>
      <c r="BV17" s="4" t="s">
        <v>212</v>
      </c>
      <c r="BW17" s="33">
        <f t="shared" ref="BW17:BZ18" si="60">BW10/$BZ10</f>
        <v>0.92307692307692313</v>
      </c>
      <c r="BX17" s="33">
        <f t="shared" si="60"/>
        <v>3.8461538461538464E-2</v>
      </c>
      <c r="BY17" s="33">
        <f t="shared" si="60"/>
        <v>3.8461538461538464E-2</v>
      </c>
      <c r="BZ17" s="33">
        <f t="shared" si="60"/>
        <v>1</v>
      </c>
      <c r="CB17" s="4" t="s">
        <v>212</v>
      </c>
      <c r="CC17" s="33">
        <f t="shared" ref="CC17:CF18" si="61">CC10/$CF10</f>
        <v>0.84615384615384615</v>
      </c>
      <c r="CD17" s="33">
        <f t="shared" si="61"/>
        <v>0.11538461538461539</v>
      </c>
      <c r="CE17" s="33">
        <f t="shared" si="61"/>
        <v>3.8461538461538464E-2</v>
      </c>
      <c r="CF17" s="33">
        <f t="shared" si="61"/>
        <v>1</v>
      </c>
      <c r="CH17" s="4" t="s">
        <v>212</v>
      </c>
      <c r="CI17" s="33">
        <f t="shared" ref="CI17:CL18" si="62">CI10/$CL10</f>
        <v>0.57692307692307687</v>
      </c>
      <c r="CJ17" s="33">
        <f t="shared" si="62"/>
        <v>0.26923076923076922</v>
      </c>
      <c r="CK17" s="33">
        <f t="shared" si="62"/>
        <v>0.15384615384615385</v>
      </c>
      <c r="CL17" s="33">
        <f t="shared" si="62"/>
        <v>1</v>
      </c>
      <c r="CN17" s="4" t="s">
        <v>212</v>
      </c>
      <c r="CO17" s="33">
        <f t="shared" ref="CO17:CR18" si="63">CO10/$CR10</f>
        <v>0.73076923076923073</v>
      </c>
      <c r="CP17" s="33">
        <f t="shared" si="63"/>
        <v>0.15384615384615385</v>
      </c>
      <c r="CQ17" s="33">
        <f t="shared" si="63"/>
        <v>0.11538461538461539</v>
      </c>
      <c r="CR17" s="33">
        <f t="shared" si="63"/>
        <v>1</v>
      </c>
    </row>
    <row r="18" spans="2:96" x14ac:dyDescent="0.25">
      <c r="B18" s="3" t="s">
        <v>180</v>
      </c>
      <c r="C18" s="33">
        <f t="shared" si="49"/>
        <v>0.98863636363636365</v>
      </c>
      <c r="D18" s="33">
        <f t="shared" si="49"/>
        <v>0</v>
      </c>
      <c r="E18" s="33">
        <f t="shared" si="49"/>
        <v>1.1363636363636364E-2</v>
      </c>
      <c r="F18" s="33">
        <f t="shared" si="32"/>
        <v>1</v>
      </c>
      <c r="H18" s="3" t="s">
        <v>180</v>
      </c>
      <c r="I18" s="33">
        <f t="shared" si="33"/>
        <v>0.95454545454545459</v>
      </c>
      <c r="J18" s="33">
        <f t="shared" si="33"/>
        <v>0</v>
      </c>
      <c r="K18" s="33">
        <f t="shared" si="33"/>
        <v>4.5454545454545456E-2</v>
      </c>
      <c r="L18" s="33">
        <f t="shared" si="34"/>
        <v>1</v>
      </c>
      <c r="N18" s="3" t="s">
        <v>180</v>
      </c>
      <c r="O18" s="33">
        <f t="shared" si="50"/>
        <v>0.95454545454545459</v>
      </c>
      <c r="P18" s="33">
        <f t="shared" si="50"/>
        <v>0</v>
      </c>
      <c r="Q18" s="33">
        <f t="shared" si="50"/>
        <v>4.5454545454545456E-2</v>
      </c>
      <c r="R18" s="33">
        <f t="shared" si="50"/>
        <v>1</v>
      </c>
      <c r="T18" s="3" t="s">
        <v>180</v>
      </c>
      <c r="U18" s="33">
        <f t="shared" si="51"/>
        <v>0.84337349397590367</v>
      </c>
      <c r="V18" s="33">
        <f t="shared" si="51"/>
        <v>0.10843373493975904</v>
      </c>
      <c r="W18" s="33">
        <f t="shared" si="51"/>
        <v>4.8192771084337352E-2</v>
      </c>
      <c r="X18" s="33">
        <f t="shared" si="51"/>
        <v>1</v>
      </c>
      <c r="Z18" s="3" t="s">
        <v>180</v>
      </c>
      <c r="AA18" s="33">
        <f t="shared" si="52"/>
        <v>0.89772727272727271</v>
      </c>
      <c r="AB18" s="33">
        <f t="shared" si="52"/>
        <v>7.9545454545454544E-2</v>
      </c>
      <c r="AC18" s="33">
        <f t="shared" si="52"/>
        <v>2.2727272727272728E-2</v>
      </c>
      <c r="AD18" s="33">
        <f t="shared" si="52"/>
        <v>1</v>
      </c>
      <c r="AF18" s="3" t="s">
        <v>180</v>
      </c>
      <c r="AG18" s="33">
        <f t="shared" si="53"/>
        <v>0.93181818181818177</v>
      </c>
      <c r="AH18" s="33">
        <f t="shared" si="53"/>
        <v>0</v>
      </c>
      <c r="AI18" s="33">
        <f t="shared" si="53"/>
        <v>6.8181818181818177E-2</v>
      </c>
      <c r="AJ18" s="33">
        <f t="shared" si="53"/>
        <v>1</v>
      </c>
      <c r="AL18" s="3" t="s">
        <v>180</v>
      </c>
      <c r="AM18" s="33">
        <f t="shared" si="54"/>
        <v>0.82954545454545459</v>
      </c>
      <c r="AN18" s="33">
        <f t="shared" si="54"/>
        <v>0.13636363636363635</v>
      </c>
      <c r="AO18" s="33">
        <f t="shared" si="54"/>
        <v>3.4090909090909088E-2</v>
      </c>
      <c r="AP18" s="33">
        <f t="shared" si="54"/>
        <v>1</v>
      </c>
      <c r="AR18" s="3" t="s">
        <v>180</v>
      </c>
      <c r="AS18" s="33">
        <f t="shared" si="55"/>
        <v>0.97701149425287359</v>
      </c>
      <c r="AT18" s="33">
        <f t="shared" si="55"/>
        <v>0</v>
      </c>
      <c r="AU18" s="33">
        <f t="shared" si="55"/>
        <v>2.2988505747126436E-2</v>
      </c>
      <c r="AV18" s="33">
        <f t="shared" si="55"/>
        <v>1</v>
      </c>
      <c r="AX18" s="3" t="s">
        <v>180</v>
      </c>
      <c r="AY18" s="33">
        <f t="shared" si="56"/>
        <v>0.92045454545454541</v>
      </c>
      <c r="AZ18" s="33">
        <f t="shared" si="56"/>
        <v>4.5454545454545456E-2</v>
      </c>
      <c r="BA18" s="33">
        <f t="shared" si="56"/>
        <v>3.4090909090909088E-2</v>
      </c>
      <c r="BB18" s="33">
        <f t="shared" si="56"/>
        <v>1</v>
      </c>
      <c r="BD18" s="3" t="s">
        <v>180</v>
      </c>
      <c r="BE18" s="33">
        <f t="shared" si="57"/>
        <v>0.94318181818181823</v>
      </c>
      <c r="BF18" s="33">
        <f t="shared" si="57"/>
        <v>2.2727272727272728E-2</v>
      </c>
      <c r="BG18" s="33">
        <f t="shared" si="57"/>
        <v>3.4090909090909088E-2</v>
      </c>
      <c r="BH18" s="33">
        <f t="shared" si="57"/>
        <v>1</v>
      </c>
      <c r="BJ18" s="3" t="s">
        <v>180</v>
      </c>
      <c r="BK18" s="33">
        <f t="shared" si="58"/>
        <v>0.94318181818181823</v>
      </c>
      <c r="BL18" s="33">
        <f t="shared" si="58"/>
        <v>0</v>
      </c>
      <c r="BM18" s="33">
        <f t="shared" si="58"/>
        <v>5.6818181818181816E-2</v>
      </c>
      <c r="BN18" s="33">
        <f t="shared" si="58"/>
        <v>1</v>
      </c>
      <c r="BP18" s="3" t="s">
        <v>180</v>
      </c>
      <c r="BQ18" s="33">
        <f t="shared" si="59"/>
        <v>0.93181818181818177</v>
      </c>
      <c r="BR18" s="33">
        <f t="shared" si="59"/>
        <v>0</v>
      </c>
      <c r="BS18" s="33">
        <f t="shared" si="59"/>
        <v>6.8181818181818177E-2</v>
      </c>
      <c r="BT18" s="33">
        <f t="shared" si="59"/>
        <v>1</v>
      </c>
      <c r="BV18" s="3" t="s">
        <v>180</v>
      </c>
      <c r="BW18" s="33">
        <f t="shared" si="60"/>
        <v>0.94318181818181823</v>
      </c>
      <c r="BX18" s="33">
        <f t="shared" si="60"/>
        <v>1.1363636363636364E-2</v>
      </c>
      <c r="BY18" s="33">
        <f t="shared" si="60"/>
        <v>4.5454545454545456E-2</v>
      </c>
      <c r="BZ18" s="33">
        <f t="shared" si="60"/>
        <v>1</v>
      </c>
      <c r="CB18" s="3" t="s">
        <v>180</v>
      </c>
      <c r="CC18" s="33">
        <f t="shared" si="61"/>
        <v>0.95454545454545459</v>
      </c>
      <c r="CD18" s="33">
        <f t="shared" si="61"/>
        <v>3.4090909090909088E-2</v>
      </c>
      <c r="CE18" s="33">
        <f t="shared" si="61"/>
        <v>1.1363636363636364E-2</v>
      </c>
      <c r="CF18" s="33">
        <f t="shared" si="61"/>
        <v>1</v>
      </c>
      <c r="CH18" s="3" t="s">
        <v>180</v>
      </c>
      <c r="CI18" s="33">
        <f t="shared" si="62"/>
        <v>0.8571428571428571</v>
      </c>
      <c r="CJ18" s="33">
        <f t="shared" si="62"/>
        <v>8.3333333333333329E-2</v>
      </c>
      <c r="CK18" s="33">
        <f t="shared" si="62"/>
        <v>5.9523809523809521E-2</v>
      </c>
      <c r="CL18" s="33">
        <f t="shared" si="62"/>
        <v>1</v>
      </c>
      <c r="CN18" s="3" t="s">
        <v>180</v>
      </c>
      <c r="CO18" s="33">
        <f t="shared" si="63"/>
        <v>0.90697674418604646</v>
      </c>
      <c r="CP18" s="33">
        <f t="shared" si="63"/>
        <v>5.8139534883720929E-2</v>
      </c>
      <c r="CQ18" s="33">
        <f t="shared" si="63"/>
        <v>3.4883720930232558E-2</v>
      </c>
      <c r="CR18" s="33">
        <f t="shared" si="63"/>
        <v>1</v>
      </c>
    </row>
    <row r="19" spans="2:96" x14ac:dyDescent="0.25">
      <c r="K19" s="7"/>
      <c r="Q19" s="7"/>
      <c r="W19" s="7"/>
      <c r="AC19" s="7"/>
      <c r="AI19" s="7"/>
      <c r="AO19" s="7"/>
      <c r="AU19" s="7"/>
      <c r="BA19" s="7"/>
      <c r="BG19" s="7"/>
      <c r="BM19" s="7"/>
      <c r="BS19" s="7"/>
      <c r="BY19" s="7"/>
      <c r="CE19" s="7"/>
      <c r="CK19" s="7"/>
      <c r="CQ19" s="7"/>
    </row>
    <row r="20" spans="2:96" x14ac:dyDescent="0.25">
      <c r="B20" s="3" t="s">
        <v>182</v>
      </c>
      <c r="H20" s="3" t="s">
        <v>182</v>
      </c>
      <c r="K20" s="7"/>
      <c r="N20" s="3" t="s">
        <v>182</v>
      </c>
      <c r="Q20" s="7"/>
      <c r="T20" s="3" t="s">
        <v>182</v>
      </c>
      <c r="W20" s="7"/>
      <c r="Z20" s="3" t="s">
        <v>182</v>
      </c>
      <c r="AC20" s="7"/>
      <c r="AF20" s="3" t="s">
        <v>182</v>
      </c>
      <c r="AI20" s="7"/>
      <c r="AL20" s="3" t="s">
        <v>182</v>
      </c>
      <c r="AO20" s="7"/>
      <c r="AR20" s="3" t="s">
        <v>182</v>
      </c>
      <c r="AU20" s="7"/>
      <c r="AX20" s="3" t="s">
        <v>182</v>
      </c>
      <c r="BA20" s="7"/>
      <c r="BD20" s="3" t="s">
        <v>182</v>
      </c>
      <c r="BG20" s="7"/>
      <c r="BJ20" s="3" t="s">
        <v>182</v>
      </c>
      <c r="BM20" s="7"/>
      <c r="BP20" s="3" t="s">
        <v>182</v>
      </c>
      <c r="BS20" s="7"/>
      <c r="BV20" s="3" t="s">
        <v>182</v>
      </c>
      <c r="BY20" s="7"/>
      <c r="CB20" s="3" t="s">
        <v>182</v>
      </c>
      <c r="CE20" s="7"/>
      <c r="CH20" s="3" t="s">
        <v>182</v>
      </c>
      <c r="CK20" s="7"/>
      <c r="CN20" s="3" t="s">
        <v>182</v>
      </c>
      <c r="CQ20" s="7"/>
    </row>
    <row r="21" spans="2:96" x14ac:dyDescent="0.25">
      <c r="C21" s="52" t="s">
        <v>190</v>
      </c>
      <c r="D21" s="52"/>
      <c r="E21" s="40"/>
      <c r="F21" s="39"/>
      <c r="I21" s="52" t="s">
        <v>190</v>
      </c>
      <c r="J21" s="52"/>
      <c r="K21" s="40"/>
      <c r="L21" s="39"/>
      <c r="O21" s="52" t="s">
        <v>197</v>
      </c>
      <c r="P21" s="52"/>
      <c r="Q21" s="40"/>
      <c r="R21" s="39"/>
      <c r="U21" s="52" t="s">
        <v>198</v>
      </c>
      <c r="V21" s="52"/>
      <c r="W21" s="40"/>
      <c r="X21" s="39"/>
      <c r="AA21" s="52" t="s">
        <v>199</v>
      </c>
      <c r="AB21" s="52"/>
      <c r="AC21" s="40"/>
      <c r="AD21" s="39"/>
      <c r="AG21" s="52" t="s">
        <v>200</v>
      </c>
      <c r="AH21" s="52"/>
      <c r="AI21" s="40"/>
      <c r="AJ21" s="39"/>
      <c r="AM21" s="52" t="s">
        <v>201</v>
      </c>
      <c r="AN21" s="52"/>
      <c r="AO21" s="40"/>
      <c r="AP21" s="39"/>
      <c r="AS21" s="52" t="s">
        <v>202</v>
      </c>
      <c r="AT21" s="52"/>
      <c r="AU21" s="40"/>
      <c r="AV21" s="39"/>
      <c r="AY21" s="52" t="s">
        <v>203</v>
      </c>
      <c r="AZ21" s="52"/>
      <c r="BA21" s="40"/>
      <c r="BB21" s="39"/>
      <c r="BE21" s="52" t="s">
        <v>204</v>
      </c>
      <c r="BF21" s="52"/>
      <c r="BG21" s="40"/>
      <c r="BH21" s="39"/>
      <c r="BK21" s="52" t="s">
        <v>205</v>
      </c>
      <c r="BL21" s="52"/>
      <c r="BM21" s="40"/>
      <c r="BN21" s="39"/>
      <c r="BQ21" s="52" t="s">
        <v>206</v>
      </c>
      <c r="BR21" s="52"/>
      <c r="BS21" s="40"/>
      <c r="BT21" s="39"/>
      <c r="BW21" s="52" t="s">
        <v>207</v>
      </c>
      <c r="BX21" s="52"/>
      <c r="BY21" s="40"/>
      <c r="BZ21" s="39"/>
      <c r="CC21" s="52" t="s">
        <v>208</v>
      </c>
      <c r="CD21" s="52"/>
      <c r="CE21" s="40"/>
      <c r="CF21" s="39"/>
      <c r="CI21" s="52" t="s">
        <v>209</v>
      </c>
      <c r="CJ21" s="52"/>
      <c r="CK21" s="40"/>
      <c r="CL21" s="39"/>
      <c r="CO21" s="52" t="s">
        <v>210</v>
      </c>
      <c r="CP21" s="52"/>
      <c r="CQ21" s="40"/>
      <c r="CR21" s="39"/>
    </row>
    <row r="22" spans="2:96" x14ac:dyDescent="0.25">
      <c r="C22" s="30" t="s">
        <v>191</v>
      </c>
      <c r="D22" s="30" t="s">
        <v>192</v>
      </c>
      <c r="E22" s="41" t="s">
        <v>193</v>
      </c>
      <c r="F22" s="31" t="s">
        <v>180</v>
      </c>
      <c r="I22" s="30" t="s">
        <v>191</v>
      </c>
      <c r="J22" s="30" t="s">
        <v>192</v>
      </c>
      <c r="K22" s="41" t="s">
        <v>193</v>
      </c>
      <c r="L22" s="31" t="s">
        <v>180</v>
      </c>
      <c r="O22" s="30" t="s">
        <v>191</v>
      </c>
      <c r="P22" s="30" t="s">
        <v>192</v>
      </c>
      <c r="Q22" s="41" t="s">
        <v>193</v>
      </c>
      <c r="R22" s="31" t="s">
        <v>180</v>
      </c>
      <c r="U22" s="30" t="s">
        <v>191</v>
      </c>
      <c r="V22" s="30" t="s">
        <v>192</v>
      </c>
      <c r="W22" s="41" t="s">
        <v>193</v>
      </c>
      <c r="X22" s="31" t="s">
        <v>180</v>
      </c>
      <c r="AA22" s="30" t="s">
        <v>191</v>
      </c>
      <c r="AB22" s="30" t="s">
        <v>192</v>
      </c>
      <c r="AC22" s="41" t="s">
        <v>193</v>
      </c>
      <c r="AD22" s="31" t="s">
        <v>180</v>
      </c>
      <c r="AG22" s="30" t="s">
        <v>191</v>
      </c>
      <c r="AH22" s="30" t="s">
        <v>192</v>
      </c>
      <c r="AI22" s="41" t="s">
        <v>193</v>
      </c>
      <c r="AJ22" s="31" t="s">
        <v>180</v>
      </c>
      <c r="AM22" s="30" t="s">
        <v>191</v>
      </c>
      <c r="AN22" s="30" t="s">
        <v>192</v>
      </c>
      <c r="AO22" s="41" t="s">
        <v>193</v>
      </c>
      <c r="AP22" s="31" t="s">
        <v>180</v>
      </c>
      <c r="AS22" s="30" t="s">
        <v>191</v>
      </c>
      <c r="AT22" s="30" t="s">
        <v>192</v>
      </c>
      <c r="AU22" s="41" t="s">
        <v>193</v>
      </c>
      <c r="AV22" s="31" t="s">
        <v>180</v>
      </c>
      <c r="AY22" s="30" t="s">
        <v>191</v>
      </c>
      <c r="AZ22" s="30" t="s">
        <v>192</v>
      </c>
      <c r="BA22" s="41" t="s">
        <v>193</v>
      </c>
      <c r="BB22" s="31" t="s">
        <v>180</v>
      </c>
      <c r="BE22" s="30" t="s">
        <v>191</v>
      </c>
      <c r="BF22" s="30" t="s">
        <v>192</v>
      </c>
      <c r="BG22" s="41" t="s">
        <v>193</v>
      </c>
      <c r="BH22" s="31" t="s">
        <v>180</v>
      </c>
      <c r="BK22" s="30" t="s">
        <v>191</v>
      </c>
      <c r="BL22" s="30" t="s">
        <v>192</v>
      </c>
      <c r="BM22" s="41" t="s">
        <v>193</v>
      </c>
      <c r="BN22" s="31" t="s">
        <v>180</v>
      </c>
      <c r="BQ22" s="30" t="s">
        <v>191</v>
      </c>
      <c r="BR22" s="30" t="s">
        <v>192</v>
      </c>
      <c r="BS22" s="41" t="s">
        <v>193</v>
      </c>
      <c r="BT22" s="31" t="s">
        <v>180</v>
      </c>
      <c r="BW22" s="30" t="s">
        <v>191</v>
      </c>
      <c r="BX22" s="30" t="s">
        <v>192</v>
      </c>
      <c r="BY22" s="41" t="s">
        <v>193</v>
      </c>
      <c r="BZ22" s="31" t="s">
        <v>180</v>
      </c>
      <c r="CC22" s="30" t="s">
        <v>191</v>
      </c>
      <c r="CD22" s="30" t="s">
        <v>192</v>
      </c>
      <c r="CE22" s="41" t="s">
        <v>193</v>
      </c>
      <c r="CF22" s="31" t="s">
        <v>180</v>
      </c>
      <c r="CI22" s="30" t="s">
        <v>191</v>
      </c>
      <c r="CJ22" s="30" t="s">
        <v>192</v>
      </c>
      <c r="CK22" s="41" t="s">
        <v>193</v>
      </c>
      <c r="CL22" s="31" t="s">
        <v>180</v>
      </c>
      <c r="CO22" s="30" t="s">
        <v>191</v>
      </c>
      <c r="CP22" s="30" t="s">
        <v>192</v>
      </c>
      <c r="CQ22" s="41" t="s">
        <v>193</v>
      </c>
      <c r="CR22" s="31" t="s">
        <v>180</v>
      </c>
    </row>
    <row r="23" spans="2:96" x14ac:dyDescent="0.25">
      <c r="B23" s="4" t="s">
        <v>194</v>
      </c>
      <c r="C23" s="34">
        <f t="shared" ref="C23:F25" si="64">($F9*C$11)/$F$11</f>
        <v>61.295454545454547</v>
      </c>
      <c r="D23" s="34">
        <f t="shared" si="64"/>
        <v>0</v>
      </c>
      <c r="E23" s="34">
        <f t="shared" si="64"/>
        <v>0.70454545454545459</v>
      </c>
      <c r="F23" s="34">
        <f t="shared" si="64"/>
        <v>62</v>
      </c>
      <c r="H23" s="4" t="s">
        <v>194</v>
      </c>
      <c r="I23" s="34">
        <f>($L9*I$11)/$L$11</f>
        <v>59.18181818181818</v>
      </c>
      <c r="J23" s="34">
        <f t="shared" ref="J23:L25" si="65">($L9*J$11)/$L$11</f>
        <v>0</v>
      </c>
      <c r="K23" s="34">
        <f t="shared" si="65"/>
        <v>2.8181818181818183</v>
      </c>
      <c r="L23" s="34">
        <f t="shared" si="65"/>
        <v>62</v>
      </c>
      <c r="N23" s="4" t="s">
        <v>194</v>
      </c>
      <c r="O23" s="34">
        <f>($R9*O$11)/$R$11</f>
        <v>59.18181818181818</v>
      </c>
      <c r="P23" s="34">
        <f t="shared" ref="P23:R25" si="66">($R9*P$11)/$R$11</f>
        <v>0</v>
      </c>
      <c r="Q23" s="34">
        <f t="shared" si="66"/>
        <v>2.8181818181818183</v>
      </c>
      <c r="R23" s="34">
        <f t="shared" si="66"/>
        <v>62</v>
      </c>
      <c r="T23" s="4" t="s">
        <v>194</v>
      </c>
      <c r="U23" s="34">
        <f>($X9*U$11)/$X$11</f>
        <v>48.072289156626503</v>
      </c>
      <c r="V23" s="34">
        <f t="shared" ref="V23:X23" si="67">($X9*V$11)/$X$11</f>
        <v>6.1807228915662646</v>
      </c>
      <c r="W23" s="34">
        <f t="shared" si="67"/>
        <v>2.7469879518072289</v>
      </c>
      <c r="X23" s="34">
        <f t="shared" si="67"/>
        <v>57</v>
      </c>
      <c r="Z23" s="4" t="s">
        <v>194</v>
      </c>
      <c r="AA23" s="34">
        <f>($AD9*AA$11)/$AD$11</f>
        <v>55.659090909090907</v>
      </c>
      <c r="AB23" s="34">
        <f t="shared" ref="AB23:AD23" si="68">($AD9*AB$11)/$AD$11</f>
        <v>4.9318181818181817</v>
      </c>
      <c r="AC23" s="34">
        <f t="shared" si="68"/>
        <v>1.4090909090909092</v>
      </c>
      <c r="AD23" s="34">
        <f t="shared" si="68"/>
        <v>62</v>
      </c>
      <c r="AF23" s="4" t="s">
        <v>194</v>
      </c>
      <c r="AG23" s="34">
        <f>($AJ9*AG$11)/$AJ$11</f>
        <v>57.772727272727273</v>
      </c>
      <c r="AH23" s="34">
        <f t="shared" ref="AH23:AJ23" si="69">($AJ9*AH$11)/$AJ$11</f>
        <v>0</v>
      </c>
      <c r="AI23" s="34">
        <f t="shared" si="69"/>
        <v>4.2272727272727275</v>
      </c>
      <c r="AJ23" s="34">
        <f t="shared" si="69"/>
        <v>62</v>
      </c>
      <c r="AL23" s="4" t="s">
        <v>194</v>
      </c>
      <c r="AM23" s="34">
        <f>($AP9*AM$11)/$AP$11</f>
        <v>51.43181818181818</v>
      </c>
      <c r="AN23" s="34">
        <f t="shared" ref="AN23:AP23" si="70">($AP9*AN$11)/$AP$11</f>
        <v>8.454545454545455</v>
      </c>
      <c r="AO23" s="34">
        <f t="shared" si="70"/>
        <v>2.1136363636363638</v>
      </c>
      <c r="AP23" s="34">
        <f t="shared" si="70"/>
        <v>62</v>
      </c>
      <c r="AR23" s="4" t="s">
        <v>194</v>
      </c>
      <c r="AS23" s="34">
        <f>($AV9*AS$11)/$AV$11</f>
        <v>59.597701149425291</v>
      </c>
      <c r="AT23" s="34">
        <f t="shared" ref="AT23:AV23" si="71">($AV9*AT$11)/$AV$11</f>
        <v>0</v>
      </c>
      <c r="AU23" s="34">
        <f t="shared" si="71"/>
        <v>1.4022988505747127</v>
      </c>
      <c r="AV23" s="34">
        <f t="shared" si="71"/>
        <v>61</v>
      </c>
      <c r="AX23" s="4" t="s">
        <v>194</v>
      </c>
      <c r="AY23" s="34">
        <f>($BB9*AY$11)/$BB$11</f>
        <v>57.06818181818182</v>
      </c>
      <c r="AZ23" s="34">
        <f t="shared" ref="AZ23:BB23" si="72">($BB9*AZ$11)/$BB$11</f>
        <v>2.8181818181818183</v>
      </c>
      <c r="BA23" s="34">
        <f t="shared" si="72"/>
        <v>2.1136363636363638</v>
      </c>
      <c r="BB23" s="34">
        <f t="shared" si="72"/>
        <v>62</v>
      </c>
      <c r="BD23" s="4" t="s">
        <v>194</v>
      </c>
      <c r="BE23" s="34">
        <f>($BH9*BE$11)/$BH$11</f>
        <v>58.477272727272727</v>
      </c>
      <c r="BF23" s="34">
        <f t="shared" ref="BF23:BH23" si="73">($BH9*BF$11)/$BH$11</f>
        <v>1.4090909090909092</v>
      </c>
      <c r="BG23" s="34">
        <f t="shared" si="73"/>
        <v>2.1136363636363638</v>
      </c>
      <c r="BH23" s="34">
        <f t="shared" si="73"/>
        <v>62</v>
      </c>
      <c r="BJ23" s="4" t="s">
        <v>194</v>
      </c>
      <c r="BK23" s="34">
        <f>($BN9*BK$11)/$BN$11</f>
        <v>58.477272727272727</v>
      </c>
      <c r="BL23" s="34">
        <f t="shared" ref="BL23:BN23" si="74">($BN9*BL$11)/$BN$11</f>
        <v>0</v>
      </c>
      <c r="BM23" s="34">
        <f t="shared" si="74"/>
        <v>3.5227272727272729</v>
      </c>
      <c r="BN23" s="34">
        <f t="shared" si="74"/>
        <v>62</v>
      </c>
      <c r="BP23" s="4" t="s">
        <v>194</v>
      </c>
      <c r="BQ23" s="34">
        <f>($BT9*BQ$11)/$BT$11</f>
        <v>57.772727272727273</v>
      </c>
      <c r="BR23" s="34">
        <f t="shared" ref="BR23:BT23" si="75">($BT9*BR$11)/$BT$11</f>
        <v>0</v>
      </c>
      <c r="BS23" s="34">
        <f t="shared" si="75"/>
        <v>4.2272727272727275</v>
      </c>
      <c r="BT23" s="34">
        <f t="shared" si="75"/>
        <v>62</v>
      </c>
      <c r="BV23" s="4" t="s">
        <v>194</v>
      </c>
      <c r="BW23" s="34">
        <f>($BZ9*BW$11)/$BZ$11</f>
        <v>58.477272727272727</v>
      </c>
      <c r="BX23" s="34">
        <f t="shared" ref="BX23:BZ23" si="76">($BZ9*BX$11)/$BZ$11</f>
        <v>0.70454545454545459</v>
      </c>
      <c r="BY23" s="34">
        <f t="shared" si="76"/>
        <v>2.8181818181818183</v>
      </c>
      <c r="BZ23" s="34">
        <f t="shared" si="76"/>
        <v>62</v>
      </c>
      <c r="CB23" s="4" t="s">
        <v>194</v>
      </c>
      <c r="CC23" s="34">
        <f>($CF9*CC$11)/$CF$11</f>
        <v>59.18181818181818</v>
      </c>
      <c r="CD23" s="34">
        <f t="shared" ref="CD23:CF23" si="77">($CF9*CD$11)/$CF$11</f>
        <v>2.1136363636363638</v>
      </c>
      <c r="CE23" s="34">
        <f t="shared" si="77"/>
        <v>0.70454545454545459</v>
      </c>
      <c r="CF23" s="34">
        <f t="shared" si="77"/>
        <v>62</v>
      </c>
      <c r="CH23" s="4" t="s">
        <v>194</v>
      </c>
      <c r="CI23" s="34">
        <f>($CL9*CI$11)/$CL$11</f>
        <v>49.714285714285715</v>
      </c>
      <c r="CJ23" s="34">
        <f t="shared" ref="CJ23:CK23" si="78">($CL9*CJ$11)/$CL$11</f>
        <v>4.833333333333333</v>
      </c>
      <c r="CK23" s="34">
        <f t="shared" si="78"/>
        <v>3.4523809523809526</v>
      </c>
      <c r="CL23" s="34">
        <f>($CL9*CL$11)/$CL$11</f>
        <v>58</v>
      </c>
      <c r="CN23" s="4" t="s">
        <v>194</v>
      </c>
      <c r="CO23" s="34">
        <f>($CR9*CO$11)/$CR$11</f>
        <v>54.418604651162788</v>
      </c>
      <c r="CP23" s="34">
        <f t="shared" ref="CP23:CR23" si="79">($CR9*CP$11)/$CR$11</f>
        <v>3.4883720930232558</v>
      </c>
      <c r="CQ23" s="34">
        <f t="shared" si="79"/>
        <v>2.0930232558139537</v>
      </c>
      <c r="CR23" s="34">
        <f t="shared" si="79"/>
        <v>60</v>
      </c>
    </row>
    <row r="24" spans="2:96" x14ac:dyDescent="0.25">
      <c r="B24" s="4" t="s">
        <v>212</v>
      </c>
      <c r="C24" s="34">
        <f t="shared" si="64"/>
        <v>25.704545454545453</v>
      </c>
      <c r="D24" s="34">
        <f t="shared" si="64"/>
        <v>0</v>
      </c>
      <c r="E24" s="34">
        <f t="shared" si="64"/>
        <v>0.29545454545454547</v>
      </c>
      <c r="F24" s="34">
        <f t="shared" si="64"/>
        <v>26</v>
      </c>
      <c r="H24" s="4" t="s">
        <v>212</v>
      </c>
      <c r="I24" s="34">
        <f>($L10*I$11)/$L$11</f>
        <v>24.818181818181817</v>
      </c>
      <c r="J24" s="34">
        <f t="shared" si="65"/>
        <v>0</v>
      </c>
      <c r="K24" s="34">
        <f t="shared" si="65"/>
        <v>1.1818181818181819</v>
      </c>
      <c r="L24" s="34">
        <f t="shared" si="65"/>
        <v>26</v>
      </c>
      <c r="N24" s="4" t="s">
        <v>212</v>
      </c>
      <c r="O24" s="34">
        <f>($R10*O$11)/$R$11</f>
        <v>24.818181818181817</v>
      </c>
      <c r="P24" s="34">
        <f t="shared" si="66"/>
        <v>0</v>
      </c>
      <c r="Q24" s="34">
        <f t="shared" si="66"/>
        <v>1.1818181818181819</v>
      </c>
      <c r="R24" s="34">
        <f t="shared" si="66"/>
        <v>26</v>
      </c>
      <c r="T24" s="4" t="s">
        <v>212</v>
      </c>
      <c r="U24" s="34">
        <f t="shared" ref="U24:X25" si="80">($X10*U$11)/$X$11</f>
        <v>21.927710843373493</v>
      </c>
      <c r="V24" s="34">
        <f t="shared" si="80"/>
        <v>2.8192771084337349</v>
      </c>
      <c r="W24" s="34">
        <f t="shared" si="80"/>
        <v>1.2530120481927711</v>
      </c>
      <c r="X24" s="34">
        <f t="shared" si="80"/>
        <v>26</v>
      </c>
      <c r="Z24" s="4" t="s">
        <v>212</v>
      </c>
      <c r="AA24" s="34">
        <f t="shared" ref="AA24:AD25" si="81">($AD10*AA$11)/$AD$11</f>
        <v>23.34090909090909</v>
      </c>
      <c r="AB24" s="34">
        <f t="shared" si="81"/>
        <v>2.0681818181818183</v>
      </c>
      <c r="AC24" s="34">
        <f t="shared" si="81"/>
        <v>0.59090909090909094</v>
      </c>
      <c r="AD24" s="34">
        <f t="shared" si="81"/>
        <v>26</v>
      </c>
      <c r="AF24" s="4" t="s">
        <v>212</v>
      </c>
      <c r="AG24" s="34">
        <f t="shared" ref="AG24:AJ25" si="82">($AJ10*AG$11)/$AJ$11</f>
        <v>24.227272727272727</v>
      </c>
      <c r="AH24" s="34">
        <f t="shared" si="82"/>
        <v>0</v>
      </c>
      <c r="AI24" s="34">
        <f t="shared" si="82"/>
        <v>1.7727272727272727</v>
      </c>
      <c r="AJ24" s="34">
        <f t="shared" si="82"/>
        <v>26</v>
      </c>
      <c r="AL24" s="4" t="s">
        <v>212</v>
      </c>
      <c r="AM24" s="34">
        <f t="shared" ref="AM24:AP25" si="83">($AP10*AM$11)/$AP$11</f>
        <v>21.568181818181817</v>
      </c>
      <c r="AN24" s="34">
        <f t="shared" si="83"/>
        <v>3.5454545454545454</v>
      </c>
      <c r="AO24" s="34">
        <f t="shared" si="83"/>
        <v>0.88636363636363635</v>
      </c>
      <c r="AP24" s="34">
        <f t="shared" si="83"/>
        <v>26</v>
      </c>
      <c r="AR24" s="4" t="s">
        <v>212</v>
      </c>
      <c r="AS24" s="34">
        <f t="shared" ref="AS24:AV25" si="84">($AV10*AS$11)/$AV$11</f>
        <v>25.402298850574713</v>
      </c>
      <c r="AT24" s="34">
        <f t="shared" si="84"/>
        <v>0</v>
      </c>
      <c r="AU24" s="34">
        <f t="shared" si="84"/>
        <v>0.5977011494252874</v>
      </c>
      <c r="AV24" s="34">
        <f t="shared" si="84"/>
        <v>26</v>
      </c>
      <c r="AX24" s="4" t="s">
        <v>212</v>
      </c>
      <c r="AY24" s="34">
        <f t="shared" ref="AY24:BB25" si="85">($BB10*AY$11)/$BB$11</f>
        <v>23.931818181818183</v>
      </c>
      <c r="AZ24" s="34">
        <f t="shared" si="85"/>
        <v>1.1818181818181819</v>
      </c>
      <c r="BA24" s="34">
        <f t="shared" si="85"/>
        <v>0.88636363636363635</v>
      </c>
      <c r="BB24" s="34">
        <f t="shared" si="85"/>
        <v>26</v>
      </c>
      <c r="BD24" s="4" t="s">
        <v>212</v>
      </c>
      <c r="BE24" s="34">
        <f t="shared" ref="BE24:BH25" si="86">($BH10*BE$11)/$BH$11</f>
        <v>24.522727272727273</v>
      </c>
      <c r="BF24" s="34">
        <f t="shared" si="86"/>
        <v>0.59090909090909094</v>
      </c>
      <c r="BG24" s="34">
        <f t="shared" si="86"/>
        <v>0.88636363636363635</v>
      </c>
      <c r="BH24" s="34">
        <f t="shared" si="86"/>
        <v>26</v>
      </c>
      <c r="BJ24" s="4" t="s">
        <v>212</v>
      </c>
      <c r="BK24" s="34">
        <f t="shared" ref="BK24:BN25" si="87">($BN10*BK$11)/$BN$11</f>
        <v>24.522727272727273</v>
      </c>
      <c r="BL24" s="34">
        <f t="shared" si="87"/>
        <v>0</v>
      </c>
      <c r="BM24" s="34">
        <f t="shared" si="87"/>
        <v>1.4772727272727273</v>
      </c>
      <c r="BN24" s="34">
        <f t="shared" si="87"/>
        <v>26</v>
      </c>
      <c r="BP24" s="4" t="s">
        <v>212</v>
      </c>
      <c r="BQ24" s="34">
        <f t="shared" ref="BQ24:BT25" si="88">($BT10*BQ$11)/$BT$11</f>
        <v>24.227272727272727</v>
      </c>
      <c r="BR24" s="34">
        <f t="shared" si="88"/>
        <v>0</v>
      </c>
      <c r="BS24" s="34">
        <f t="shared" si="88"/>
        <v>1.7727272727272727</v>
      </c>
      <c r="BT24" s="34">
        <f t="shared" si="88"/>
        <v>26</v>
      </c>
      <c r="BV24" s="4" t="s">
        <v>212</v>
      </c>
      <c r="BW24" s="34">
        <f t="shared" ref="BW24:BZ25" si="89">($BZ10*BW$11)/$BZ$11</f>
        <v>24.522727272727273</v>
      </c>
      <c r="BX24" s="34">
        <f t="shared" si="89"/>
        <v>0.29545454545454547</v>
      </c>
      <c r="BY24" s="34">
        <f t="shared" si="89"/>
        <v>1.1818181818181819</v>
      </c>
      <c r="BZ24" s="34">
        <f t="shared" si="89"/>
        <v>26</v>
      </c>
      <c r="CB24" s="4" t="s">
        <v>212</v>
      </c>
      <c r="CC24" s="34">
        <f t="shared" ref="CC24:CF25" si="90">($CF10*CC$11)/$CF$11</f>
        <v>24.818181818181817</v>
      </c>
      <c r="CD24" s="34">
        <f t="shared" si="90"/>
        <v>0.88636363636363635</v>
      </c>
      <c r="CE24" s="34">
        <f t="shared" si="90"/>
        <v>0.29545454545454547</v>
      </c>
      <c r="CF24" s="34">
        <f t="shared" si="90"/>
        <v>26</v>
      </c>
      <c r="CH24" s="4" t="s">
        <v>212</v>
      </c>
      <c r="CI24" s="34">
        <f t="shared" ref="CI24:CL25" si="91">($CL10*CI$11)/$CL$11</f>
        <v>22.285714285714285</v>
      </c>
      <c r="CJ24" s="34">
        <f t="shared" si="91"/>
        <v>2.1666666666666665</v>
      </c>
      <c r="CK24" s="34">
        <f t="shared" si="91"/>
        <v>1.5476190476190477</v>
      </c>
      <c r="CL24" s="34">
        <f t="shared" si="91"/>
        <v>26</v>
      </c>
      <c r="CN24" s="4" t="s">
        <v>212</v>
      </c>
      <c r="CO24" s="34">
        <f t="shared" ref="CO24:CR25" si="92">($CR10*CO$11)/$CR$11</f>
        <v>23.581395348837209</v>
      </c>
      <c r="CP24" s="34">
        <f t="shared" si="92"/>
        <v>1.5116279069767442</v>
      </c>
      <c r="CQ24" s="34">
        <f t="shared" si="92"/>
        <v>0.90697674418604646</v>
      </c>
      <c r="CR24" s="34">
        <f t="shared" si="92"/>
        <v>26</v>
      </c>
    </row>
    <row r="25" spans="2:96" x14ac:dyDescent="0.25">
      <c r="B25" s="3" t="s">
        <v>180</v>
      </c>
      <c r="C25" s="34">
        <f t="shared" si="64"/>
        <v>87</v>
      </c>
      <c r="D25" s="34">
        <f t="shared" si="64"/>
        <v>0</v>
      </c>
      <c r="E25" s="34">
        <f t="shared" si="64"/>
        <v>1</v>
      </c>
      <c r="F25" s="34">
        <f t="shared" si="64"/>
        <v>88</v>
      </c>
      <c r="H25" s="3" t="s">
        <v>180</v>
      </c>
      <c r="I25" s="34">
        <f>($L11*I$11)/$L$11</f>
        <v>84</v>
      </c>
      <c r="J25" s="34">
        <f t="shared" si="65"/>
        <v>0</v>
      </c>
      <c r="K25" s="34">
        <f t="shared" si="65"/>
        <v>4</v>
      </c>
      <c r="L25" s="34">
        <f t="shared" si="65"/>
        <v>88</v>
      </c>
      <c r="N25" s="3" t="s">
        <v>180</v>
      </c>
      <c r="O25" s="34">
        <f>($R11*O$11)/$R$11</f>
        <v>84</v>
      </c>
      <c r="P25" s="34">
        <f t="shared" si="66"/>
        <v>0</v>
      </c>
      <c r="Q25" s="34">
        <f t="shared" si="66"/>
        <v>4</v>
      </c>
      <c r="R25" s="34">
        <f t="shared" si="66"/>
        <v>88</v>
      </c>
      <c r="T25" s="3" t="s">
        <v>180</v>
      </c>
      <c r="U25" s="34">
        <f t="shared" si="80"/>
        <v>70</v>
      </c>
      <c r="V25" s="34">
        <f t="shared" si="80"/>
        <v>9</v>
      </c>
      <c r="W25" s="34">
        <f t="shared" si="80"/>
        <v>4</v>
      </c>
      <c r="X25" s="34">
        <f t="shared" si="80"/>
        <v>83</v>
      </c>
      <c r="Z25" s="3" t="s">
        <v>180</v>
      </c>
      <c r="AA25" s="34">
        <f t="shared" si="81"/>
        <v>79</v>
      </c>
      <c r="AB25" s="34">
        <f t="shared" si="81"/>
        <v>7</v>
      </c>
      <c r="AC25" s="34">
        <f t="shared" si="81"/>
        <v>2</v>
      </c>
      <c r="AD25" s="34">
        <f t="shared" si="81"/>
        <v>88</v>
      </c>
      <c r="AF25" s="3" t="s">
        <v>180</v>
      </c>
      <c r="AG25" s="34">
        <f t="shared" si="82"/>
        <v>82</v>
      </c>
      <c r="AH25" s="34">
        <f t="shared" si="82"/>
        <v>0</v>
      </c>
      <c r="AI25" s="34">
        <f t="shared" si="82"/>
        <v>6</v>
      </c>
      <c r="AJ25" s="34">
        <f t="shared" si="82"/>
        <v>88</v>
      </c>
      <c r="AL25" s="3" t="s">
        <v>180</v>
      </c>
      <c r="AM25" s="34">
        <f t="shared" si="83"/>
        <v>73</v>
      </c>
      <c r="AN25" s="34">
        <f t="shared" si="83"/>
        <v>12</v>
      </c>
      <c r="AO25" s="34">
        <f t="shared" si="83"/>
        <v>3</v>
      </c>
      <c r="AP25" s="34">
        <f t="shared" si="83"/>
        <v>88</v>
      </c>
      <c r="AR25" s="3" t="s">
        <v>180</v>
      </c>
      <c r="AS25" s="34">
        <f t="shared" si="84"/>
        <v>85</v>
      </c>
      <c r="AT25" s="34">
        <f t="shared" si="84"/>
        <v>0</v>
      </c>
      <c r="AU25" s="34">
        <f t="shared" si="84"/>
        <v>2</v>
      </c>
      <c r="AV25" s="34">
        <f t="shared" si="84"/>
        <v>87</v>
      </c>
      <c r="AX25" s="3" t="s">
        <v>180</v>
      </c>
      <c r="AY25" s="34">
        <f t="shared" si="85"/>
        <v>81</v>
      </c>
      <c r="AZ25" s="34">
        <f t="shared" si="85"/>
        <v>4</v>
      </c>
      <c r="BA25" s="34">
        <f t="shared" si="85"/>
        <v>3</v>
      </c>
      <c r="BB25" s="34">
        <f t="shared" si="85"/>
        <v>88</v>
      </c>
      <c r="BD25" s="3" t="s">
        <v>180</v>
      </c>
      <c r="BE25" s="34">
        <f t="shared" si="86"/>
        <v>83</v>
      </c>
      <c r="BF25" s="34">
        <f t="shared" si="86"/>
        <v>2</v>
      </c>
      <c r="BG25" s="34">
        <f t="shared" si="86"/>
        <v>3</v>
      </c>
      <c r="BH25" s="34">
        <f t="shared" si="86"/>
        <v>88</v>
      </c>
      <c r="BJ25" s="3" t="s">
        <v>180</v>
      </c>
      <c r="BK25" s="34">
        <f t="shared" si="87"/>
        <v>83</v>
      </c>
      <c r="BL25" s="34">
        <f t="shared" si="87"/>
        <v>0</v>
      </c>
      <c r="BM25" s="34">
        <f t="shared" si="87"/>
        <v>5</v>
      </c>
      <c r="BN25" s="34">
        <f t="shared" si="87"/>
        <v>88</v>
      </c>
      <c r="BP25" s="3" t="s">
        <v>180</v>
      </c>
      <c r="BQ25" s="34">
        <f t="shared" si="88"/>
        <v>82</v>
      </c>
      <c r="BR25" s="34">
        <f t="shared" si="88"/>
        <v>0</v>
      </c>
      <c r="BS25" s="34">
        <f t="shared" si="88"/>
        <v>6</v>
      </c>
      <c r="BT25" s="34">
        <f t="shared" si="88"/>
        <v>88</v>
      </c>
      <c r="BV25" s="3" t="s">
        <v>180</v>
      </c>
      <c r="BW25" s="34">
        <f t="shared" si="89"/>
        <v>83</v>
      </c>
      <c r="BX25" s="34">
        <f t="shared" si="89"/>
        <v>1</v>
      </c>
      <c r="BY25" s="34">
        <f t="shared" si="89"/>
        <v>4</v>
      </c>
      <c r="BZ25" s="34">
        <f t="shared" si="89"/>
        <v>88</v>
      </c>
      <c r="CB25" s="3" t="s">
        <v>180</v>
      </c>
      <c r="CC25" s="34">
        <f t="shared" si="90"/>
        <v>84</v>
      </c>
      <c r="CD25" s="34">
        <f t="shared" si="90"/>
        <v>3</v>
      </c>
      <c r="CE25" s="34">
        <f t="shared" si="90"/>
        <v>1</v>
      </c>
      <c r="CF25" s="34">
        <f t="shared" si="90"/>
        <v>88</v>
      </c>
      <c r="CH25" s="3" t="s">
        <v>180</v>
      </c>
      <c r="CI25" s="34">
        <f t="shared" si="91"/>
        <v>72</v>
      </c>
      <c r="CJ25" s="34">
        <f t="shared" si="91"/>
        <v>7</v>
      </c>
      <c r="CK25" s="34">
        <f t="shared" si="91"/>
        <v>5</v>
      </c>
      <c r="CL25" s="34">
        <f t="shared" si="91"/>
        <v>84</v>
      </c>
      <c r="CN25" s="3" t="s">
        <v>180</v>
      </c>
      <c r="CO25" s="34">
        <f t="shared" si="92"/>
        <v>78</v>
      </c>
      <c r="CP25" s="34">
        <f t="shared" si="92"/>
        <v>5</v>
      </c>
      <c r="CQ25" s="34">
        <f t="shared" si="92"/>
        <v>3</v>
      </c>
      <c r="CR25" s="34">
        <f t="shared" si="92"/>
        <v>86</v>
      </c>
    </row>
    <row r="26" spans="2:96" x14ac:dyDescent="0.25">
      <c r="K26" s="7"/>
      <c r="Q26" s="7"/>
      <c r="W26" s="7"/>
      <c r="AC26" s="7"/>
      <c r="AI26" s="7"/>
      <c r="AO26" s="7"/>
      <c r="AU26" s="7"/>
      <c r="BA26" s="7"/>
      <c r="BG26" s="7"/>
      <c r="BM26" s="7"/>
      <c r="BS26" s="7"/>
      <c r="BY26" s="7"/>
      <c r="CE26" s="7"/>
      <c r="CK26" s="7"/>
      <c r="CQ26" s="7"/>
    </row>
    <row r="27" spans="2:96" x14ac:dyDescent="0.25">
      <c r="B27" s="3" t="s">
        <v>183</v>
      </c>
      <c r="H27" s="3" t="s">
        <v>183</v>
      </c>
      <c r="K27" s="7"/>
      <c r="N27" s="3" t="s">
        <v>183</v>
      </c>
      <c r="Q27" s="7"/>
      <c r="T27" s="3" t="s">
        <v>183</v>
      </c>
      <c r="W27" s="7"/>
      <c r="Z27" s="3" t="s">
        <v>183</v>
      </c>
      <c r="AC27" s="7"/>
      <c r="AF27" s="3" t="s">
        <v>183</v>
      </c>
      <c r="AI27" s="7"/>
      <c r="AL27" s="3" t="s">
        <v>183</v>
      </c>
      <c r="AO27" s="7"/>
      <c r="AR27" s="3" t="s">
        <v>183</v>
      </c>
      <c r="AU27" s="7"/>
      <c r="AX27" s="3" t="s">
        <v>183</v>
      </c>
      <c r="BA27" s="7"/>
      <c r="BD27" s="3" t="s">
        <v>183</v>
      </c>
      <c r="BG27" s="7"/>
      <c r="BJ27" s="3" t="s">
        <v>183</v>
      </c>
      <c r="BM27" s="7"/>
      <c r="BP27" s="3" t="s">
        <v>183</v>
      </c>
      <c r="BS27" s="7"/>
      <c r="BV27" s="3" t="s">
        <v>183</v>
      </c>
      <c r="BY27" s="7"/>
      <c r="CB27" s="3" t="s">
        <v>183</v>
      </c>
      <c r="CE27" s="7"/>
      <c r="CH27" s="3" t="s">
        <v>183</v>
      </c>
      <c r="CK27" s="7"/>
      <c r="CN27" s="3" t="s">
        <v>183</v>
      </c>
      <c r="CQ27" s="7"/>
    </row>
    <row r="28" spans="2:96" x14ac:dyDescent="0.25">
      <c r="C28" s="52" t="s">
        <v>190</v>
      </c>
      <c r="D28" s="52"/>
      <c r="E28" s="40"/>
      <c r="F28" s="39"/>
      <c r="I28" s="52" t="s">
        <v>190</v>
      </c>
      <c r="J28" s="52"/>
      <c r="K28" s="40"/>
      <c r="L28" s="39"/>
      <c r="O28" s="52" t="s">
        <v>197</v>
      </c>
      <c r="P28" s="52"/>
      <c r="Q28" s="40"/>
      <c r="R28" s="39"/>
      <c r="U28" s="52" t="s">
        <v>198</v>
      </c>
      <c r="V28" s="52"/>
      <c r="W28" s="40"/>
      <c r="X28" s="39"/>
      <c r="AA28" s="52" t="s">
        <v>199</v>
      </c>
      <c r="AB28" s="52"/>
      <c r="AC28" s="40"/>
      <c r="AD28" s="39"/>
      <c r="AG28" s="52" t="s">
        <v>200</v>
      </c>
      <c r="AH28" s="52"/>
      <c r="AI28" s="40"/>
      <c r="AJ28" s="39"/>
      <c r="AM28" s="52" t="s">
        <v>201</v>
      </c>
      <c r="AN28" s="52"/>
      <c r="AO28" s="40"/>
      <c r="AP28" s="39"/>
      <c r="AS28" s="52" t="s">
        <v>202</v>
      </c>
      <c r="AT28" s="52"/>
      <c r="AU28" s="40"/>
      <c r="AV28" s="39"/>
      <c r="AY28" s="52" t="s">
        <v>203</v>
      </c>
      <c r="AZ28" s="52"/>
      <c r="BA28" s="40"/>
      <c r="BB28" s="39"/>
      <c r="BE28" s="52" t="s">
        <v>204</v>
      </c>
      <c r="BF28" s="52"/>
      <c r="BG28" s="40"/>
      <c r="BH28" s="39"/>
      <c r="BK28" s="52" t="s">
        <v>205</v>
      </c>
      <c r="BL28" s="52"/>
      <c r="BM28" s="40"/>
      <c r="BN28" s="39"/>
      <c r="BQ28" s="52" t="s">
        <v>206</v>
      </c>
      <c r="BR28" s="52"/>
      <c r="BS28" s="40"/>
      <c r="BT28" s="39"/>
      <c r="BW28" s="52" t="s">
        <v>207</v>
      </c>
      <c r="BX28" s="52"/>
      <c r="BY28" s="40"/>
      <c r="BZ28" s="39"/>
      <c r="CC28" s="52" t="s">
        <v>208</v>
      </c>
      <c r="CD28" s="52"/>
      <c r="CE28" s="40"/>
      <c r="CF28" s="39"/>
      <c r="CI28" s="52" t="s">
        <v>209</v>
      </c>
      <c r="CJ28" s="52"/>
      <c r="CK28" s="40"/>
      <c r="CL28" s="39"/>
      <c r="CO28" s="52" t="s">
        <v>210</v>
      </c>
      <c r="CP28" s="52"/>
      <c r="CQ28" s="40"/>
      <c r="CR28" s="39"/>
    </row>
    <row r="29" spans="2:96" x14ac:dyDescent="0.25">
      <c r="C29" s="30" t="s">
        <v>191</v>
      </c>
      <c r="D29" s="30" t="s">
        <v>192</v>
      </c>
      <c r="E29" s="41" t="s">
        <v>193</v>
      </c>
      <c r="F29" s="31"/>
      <c r="I29" s="30" t="s">
        <v>191</v>
      </c>
      <c r="J29" s="30" t="s">
        <v>192</v>
      </c>
      <c r="K29" s="41" t="s">
        <v>193</v>
      </c>
      <c r="L29" s="31"/>
      <c r="O29" s="30" t="s">
        <v>191</v>
      </c>
      <c r="P29" s="30" t="s">
        <v>192</v>
      </c>
      <c r="Q29" s="41" t="s">
        <v>193</v>
      </c>
      <c r="R29" s="31"/>
      <c r="U29" s="30" t="s">
        <v>191</v>
      </c>
      <c r="V29" s="30" t="s">
        <v>192</v>
      </c>
      <c r="W29" s="41" t="s">
        <v>193</v>
      </c>
      <c r="X29" s="31"/>
      <c r="AA29" s="30" t="s">
        <v>191</v>
      </c>
      <c r="AB29" s="30" t="s">
        <v>192</v>
      </c>
      <c r="AC29" s="41" t="s">
        <v>193</v>
      </c>
      <c r="AD29" s="31"/>
      <c r="AG29" s="30" t="s">
        <v>191</v>
      </c>
      <c r="AH29" s="30" t="s">
        <v>192</v>
      </c>
      <c r="AI29" s="41" t="s">
        <v>193</v>
      </c>
      <c r="AJ29" s="31"/>
      <c r="AM29" s="30" t="s">
        <v>191</v>
      </c>
      <c r="AN29" s="30" t="s">
        <v>192</v>
      </c>
      <c r="AO29" s="41" t="s">
        <v>193</v>
      </c>
      <c r="AP29" s="31"/>
      <c r="AS29" s="30" t="s">
        <v>191</v>
      </c>
      <c r="AT29" s="30" t="s">
        <v>192</v>
      </c>
      <c r="AU29" s="41" t="s">
        <v>193</v>
      </c>
      <c r="AV29" s="31"/>
      <c r="AY29" s="30" t="s">
        <v>191</v>
      </c>
      <c r="AZ29" s="30" t="s">
        <v>192</v>
      </c>
      <c r="BA29" s="41" t="s">
        <v>193</v>
      </c>
      <c r="BB29" s="31"/>
      <c r="BE29" s="30" t="s">
        <v>191</v>
      </c>
      <c r="BF29" s="30" t="s">
        <v>192</v>
      </c>
      <c r="BG29" s="41" t="s">
        <v>193</v>
      </c>
      <c r="BH29" s="31"/>
      <c r="BK29" s="30" t="s">
        <v>191</v>
      </c>
      <c r="BL29" s="30" t="s">
        <v>192</v>
      </c>
      <c r="BM29" s="41" t="s">
        <v>193</v>
      </c>
      <c r="BN29" s="31"/>
      <c r="BQ29" s="30" t="s">
        <v>191</v>
      </c>
      <c r="BR29" s="30" t="s">
        <v>192</v>
      </c>
      <c r="BS29" s="41" t="s">
        <v>193</v>
      </c>
      <c r="BT29" s="31"/>
      <c r="BW29" s="30" t="s">
        <v>191</v>
      </c>
      <c r="BX29" s="30" t="s">
        <v>192</v>
      </c>
      <c r="BY29" s="41" t="s">
        <v>193</v>
      </c>
      <c r="BZ29" s="31"/>
      <c r="CC29" s="30" t="s">
        <v>191</v>
      </c>
      <c r="CD29" s="30" t="s">
        <v>192</v>
      </c>
      <c r="CE29" s="41" t="s">
        <v>193</v>
      </c>
      <c r="CF29" s="31"/>
      <c r="CI29" s="30" t="s">
        <v>191</v>
      </c>
      <c r="CJ29" s="30" t="s">
        <v>192</v>
      </c>
      <c r="CK29" s="41" t="s">
        <v>193</v>
      </c>
      <c r="CL29" s="31"/>
      <c r="CO29" s="30" t="s">
        <v>191</v>
      </c>
      <c r="CP29" s="30" t="s">
        <v>192</v>
      </c>
      <c r="CQ29" s="41" t="s">
        <v>193</v>
      </c>
      <c r="CR29" s="31"/>
    </row>
    <row r="30" spans="2:96" x14ac:dyDescent="0.25">
      <c r="B30" s="4" t="s">
        <v>194</v>
      </c>
      <c r="C30" s="35">
        <f t="shared" ref="C30:E31" si="93">(C9-C23)^2/C23</f>
        <v>1.4241413017831385E-3</v>
      </c>
      <c r="D30" s="35" t="e">
        <f t="shared" si="93"/>
        <v>#DIV/0!</v>
      </c>
      <c r="E30" s="35">
        <f t="shared" si="93"/>
        <v>0.12390029325513192</v>
      </c>
      <c r="F30" s="35"/>
      <c r="H30" s="4" t="s">
        <v>194</v>
      </c>
      <c r="I30" s="35">
        <f t="shared" ref="I30:K31" si="94">(I9-I23)^2/I23</f>
        <v>5.5858120374249531E-2</v>
      </c>
      <c r="J30" s="35" t="e">
        <f t="shared" si="94"/>
        <v>#DIV/0!</v>
      </c>
      <c r="K30" s="35">
        <f t="shared" si="94"/>
        <v>1.1730205278592376</v>
      </c>
      <c r="L30" s="35"/>
      <c r="N30" s="4" t="s">
        <v>194</v>
      </c>
      <c r="O30" s="35">
        <f t="shared" ref="O30:Q31" si="95">(O9-O23)^2/O23</f>
        <v>1.1311269375785559E-2</v>
      </c>
      <c r="P30" s="35" t="e">
        <f t="shared" si="95"/>
        <v>#DIV/0!</v>
      </c>
      <c r="Q30" s="35">
        <f t="shared" si="95"/>
        <v>0.23753665689149567</v>
      </c>
      <c r="R30" s="35"/>
      <c r="T30" s="4" t="s">
        <v>194</v>
      </c>
      <c r="U30" s="35">
        <f t="shared" ref="U30:W31" si="96">(U9-U23)^2/U23</f>
        <v>0.17830419422049135</v>
      </c>
      <c r="V30" s="35">
        <f t="shared" si="96"/>
        <v>2.8278963808450173</v>
      </c>
      <c r="W30" s="35">
        <f t="shared" si="96"/>
        <v>0.57154935531600093</v>
      </c>
      <c r="X30" s="35"/>
      <c r="Z30" s="4" t="s">
        <v>194</v>
      </c>
      <c r="AA30" s="35">
        <f t="shared" ref="AA30:AC31" si="97">(AA9-AA23)^2/AA23</f>
        <v>0.33855191358253878</v>
      </c>
      <c r="AB30" s="35">
        <f t="shared" si="97"/>
        <v>4.9318181818181817</v>
      </c>
      <c r="AC30" s="35">
        <f t="shared" si="97"/>
        <v>0.24780058651026385</v>
      </c>
      <c r="AD30" s="35"/>
      <c r="AF30" s="4" t="s">
        <v>194</v>
      </c>
      <c r="AG30" s="35">
        <f t="shared" ref="AG30:AI31" si="98">(AG9-AG23)^2/AG23</f>
        <v>5.4395250697375046E-2</v>
      </c>
      <c r="AH30" s="35" t="e">
        <f t="shared" si="98"/>
        <v>#DIV/0!</v>
      </c>
      <c r="AI30" s="35">
        <f t="shared" si="98"/>
        <v>0.74340175953079157</v>
      </c>
      <c r="AJ30" s="35"/>
      <c r="AL30" s="4" t="s">
        <v>194</v>
      </c>
      <c r="AM30" s="35">
        <f t="shared" ref="AM30:AO31" si="99">(AM9-AM23)^2/AM23</f>
        <v>0.83880006427509801</v>
      </c>
      <c r="AN30" s="35">
        <f t="shared" si="99"/>
        <v>6.572825024437928</v>
      </c>
      <c r="AO30" s="35">
        <f t="shared" si="99"/>
        <v>0.37170087976539579</v>
      </c>
      <c r="AP30" s="35"/>
      <c r="AR30" s="4" t="s">
        <v>194</v>
      </c>
      <c r="AS30" s="35">
        <f t="shared" ref="AS30:AU31" si="100">(AS9-AS23)^2/AS23</f>
        <v>2.7156142276016804E-3</v>
      </c>
      <c r="AT30" s="35" t="e">
        <f t="shared" si="100"/>
        <v>#DIV/0!</v>
      </c>
      <c r="AU30" s="35">
        <f t="shared" si="100"/>
        <v>0.11541360467307332</v>
      </c>
      <c r="AV30" s="35"/>
      <c r="AX30" s="4" t="s">
        <v>194</v>
      </c>
      <c r="AY30" s="35">
        <f t="shared" ref="AY30:BA31" si="101">(AY9-AY23)^2/AY23</f>
        <v>8.1459758879118353E-5</v>
      </c>
      <c r="AZ30" s="35">
        <f t="shared" si="101"/>
        <v>1.1730205278592353E-2</v>
      </c>
      <c r="BA30" s="35">
        <f t="shared" si="101"/>
        <v>6.1094819159335416E-3</v>
      </c>
      <c r="BB30" s="35"/>
      <c r="BD30" s="4" t="s">
        <v>194</v>
      </c>
      <c r="BE30" s="35">
        <f t="shared" ref="BE30:BG31" si="102">(BE9-BE23)^2/BE23</f>
        <v>4.6726495424513417E-3</v>
      </c>
      <c r="BF30" s="35">
        <f t="shared" si="102"/>
        <v>0.11876832844574783</v>
      </c>
      <c r="BG30" s="35">
        <f t="shared" si="102"/>
        <v>6.1094819159335416E-3</v>
      </c>
      <c r="BH30" s="35"/>
      <c r="BJ30" s="4" t="s">
        <v>194</v>
      </c>
      <c r="BK30" s="35">
        <f t="shared" ref="BK30:BM31" si="103">(BK9-BK23)^2/BK23</f>
        <v>0.10883121930537405</v>
      </c>
      <c r="BL30" s="35" t="e">
        <f t="shared" si="103"/>
        <v>#DIV/0!</v>
      </c>
      <c r="BM30" s="35">
        <f t="shared" si="103"/>
        <v>1.8065982404692082</v>
      </c>
      <c r="BN30" s="35"/>
      <c r="BP30" s="4" t="s">
        <v>194</v>
      </c>
      <c r="BQ30" s="35">
        <f t="shared" ref="BQ30:BS31" si="104">(BQ9-BQ23)^2/BQ23</f>
        <v>0.30931263858093117</v>
      </c>
      <c r="BR30" s="35" t="e">
        <f t="shared" si="104"/>
        <v>#DIV/0!</v>
      </c>
      <c r="BS30" s="35">
        <f t="shared" si="104"/>
        <v>4.2272727272727275</v>
      </c>
      <c r="BT30" s="35"/>
      <c r="BV30" s="4" t="s">
        <v>194</v>
      </c>
      <c r="BW30" s="35">
        <f t="shared" ref="BW30:BY31" si="105">(BW9-BW23)^2/BW23</f>
        <v>4.6726495424513417E-3</v>
      </c>
      <c r="BX30" s="35">
        <f t="shared" si="105"/>
        <v>0.70454545454545459</v>
      </c>
      <c r="BY30" s="35">
        <f t="shared" si="105"/>
        <v>1.1730205278592353E-2</v>
      </c>
      <c r="BZ30" s="35"/>
      <c r="CB30" s="4" t="s">
        <v>194</v>
      </c>
      <c r="CC30" s="35">
        <f t="shared" ref="CC30:CE31" si="106">(CC9-CC23)^2/CC23</f>
        <v>0.13419913419913437</v>
      </c>
      <c r="CD30" s="35">
        <f t="shared" si="106"/>
        <v>2.1136363636363638</v>
      </c>
      <c r="CE30" s="35">
        <f t="shared" si="106"/>
        <v>0.70454545454545459</v>
      </c>
      <c r="CF30" s="35"/>
      <c r="CH30" s="4" t="s">
        <v>194</v>
      </c>
      <c r="CI30" s="35">
        <f t="shared" ref="CI30:CK31" si="107">(CI9-CI23)^2/CI23</f>
        <v>1.0677339901477829</v>
      </c>
      <c r="CJ30" s="35">
        <f t="shared" si="107"/>
        <v>4.833333333333333</v>
      </c>
      <c r="CK30" s="35">
        <f t="shared" si="107"/>
        <v>1.7420361247947458</v>
      </c>
      <c r="CL30" s="35"/>
      <c r="CN30" s="4" t="s">
        <v>194</v>
      </c>
      <c r="CO30" s="35">
        <f t="shared" ref="CO30:CQ31" si="108">(CO9-CO23)^2/CO23</f>
        <v>0.38569866825680826</v>
      </c>
      <c r="CP30" s="35">
        <f t="shared" si="108"/>
        <v>1.7750387596899224</v>
      </c>
      <c r="CQ30" s="35">
        <f t="shared" si="108"/>
        <v>2.0930232558139537</v>
      </c>
      <c r="CR30" s="35"/>
    </row>
    <row r="31" spans="2:96" x14ac:dyDescent="0.25">
      <c r="B31" s="4" t="s">
        <v>212</v>
      </c>
      <c r="C31" s="35">
        <f t="shared" si="93"/>
        <v>3.3960292580982533E-3</v>
      </c>
      <c r="D31" s="35" t="e">
        <f t="shared" si="93"/>
        <v>#DIV/0!</v>
      </c>
      <c r="E31" s="35">
        <f t="shared" si="93"/>
        <v>0.29545454545454547</v>
      </c>
      <c r="F31" s="35"/>
      <c r="H31" s="4" t="s">
        <v>212</v>
      </c>
      <c r="I31" s="35">
        <f t="shared" si="94"/>
        <v>0.13320013320013299</v>
      </c>
      <c r="J31" s="35" t="e">
        <f t="shared" si="94"/>
        <v>#DIV/0!</v>
      </c>
      <c r="K31" s="35">
        <f t="shared" si="94"/>
        <v>2.7972027972027966</v>
      </c>
      <c r="L31" s="35"/>
      <c r="N31" s="4" t="s">
        <v>212</v>
      </c>
      <c r="O31" s="35">
        <f t="shared" si="95"/>
        <v>2.6973026973026868E-2</v>
      </c>
      <c r="P31" s="35" t="e">
        <f t="shared" si="95"/>
        <v>#DIV/0!</v>
      </c>
      <c r="Q31" s="35">
        <f t="shared" si="95"/>
        <v>0.56643356643356635</v>
      </c>
      <c r="R31" s="35"/>
      <c r="T31" s="4" t="s">
        <v>212</v>
      </c>
      <c r="U31" s="35">
        <f t="shared" si="96"/>
        <v>0.39089765656030695</v>
      </c>
      <c r="V31" s="35">
        <f t="shared" si="96"/>
        <v>6.1996189887756161</v>
      </c>
      <c r="W31" s="35">
        <f t="shared" si="96"/>
        <v>1.2530120481927711</v>
      </c>
      <c r="X31" s="35"/>
      <c r="Z31" s="4" t="s">
        <v>212</v>
      </c>
      <c r="AA31" s="35">
        <f t="shared" si="97"/>
        <v>0.80731610161989875</v>
      </c>
      <c r="AB31" s="35">
        <f t="shared" si="97"/>
        <v>11.760489510489508</v>
      </c>
      <c r="AC31" s="35">
        <f t="shared" si="97"/>
        <v>0.59090909090909094</v>
      </c>
      <c r="AD31" s="35"/>
      <c r="AF31" s="4" t="s">
        <v>212</v>
      </c>
      <c r="AG31" s="35">
        <f t="shared" si="98"/>
        <v>0.12971175166297128</v>
      </c>
      <c r="AH31" s="35" t="e">
        <f t="shared" si="98"/>
        <v>#DIV/0!</v>
      </c>
      <c r="AI31" s="35">
        <f t="shared" si="98"/>
        <v>1.7727272727272729</v>
      </c>
      <c r="AJ31" s="35"/>
      <c r="AL31" s="4" t="s">
        <v>212</v>
      </c>
      <c r="AM31" s="35">
        <f t="shared" si="99"/>
        <v>2.0002155378867701</v>
      </c>
      <c r="AN31" s="35">
        <f t="shared" si="99"/>
        <v>15.673659673659676</v>
      </c>
      <c r="AO31" s="35">
        <f t="shared" si="99"/>
        <v>0.88636363636363646</v>
      </c>
      <c r="AP31" s="35"/>
      <c r="AR31" s="4" t="s">
        <v>212</v>
      </c>
      <c r="AS31" s="35">
        <f t="shared" si="100"/>
        <v>6.3712487647579015E-3</v>
      </c>
      <c r="AT31" s="35" t="e">
        <f t="shared" si="100"/>
        <v>#DIV/0!</v>
      </c>
      <c r="AU31" s="35">
        <f t="shared" si="100"/>
        <v>0.27077807250221037</v>
      </c>
      <c r="AV31" s="35"/>
      <c r="AX31" s="4" t="s">
        <v>212</v>
      </c>
      <c r="AY31" s="35">
        <f t="shared" si="101"/>
        <v>1.9425019425018503E-4</v>
      </c>
      <c r="AZ31" s="35">
        <f t="shared" si="101"/>
        <v>2.7972027972027989E-2</v>
      </c>
      <c r="BA31" s="35">
        <f t="shared" si="101"/>
        <v>1.4568764568764572E-2</v>
      </c>
      <c r="BB31" s="35"/>
      <c r="BD31" s="4" t="s">
        <v>212</v>
      </c>
      <c r="BE31" s="35">
        <f t="shared" si="102"/>
        <v>1.1142471985845507E-2</v>
      </c>
      <c r="BF31" s="35">
        <f t="shared" si="102"/>
        <v>0.28321678321678317</v>
      </c>
      <c r="BG31" s="35">
        <f t="shared" si="102"/>
        <v>1.4568764568764572E-2</v>
      </c>
      <c r="BH31" s="35"/>
      <c r="BJ31" s="4" t="s">
        <v>212</v>
      </c>
      <c r="BK31" s="35">
        <f t="shared" si="103"/>
        <v>0.25952059988204579</v>
      </c>
      <c r="BL31" s="35" t="e">
        <f t="shared" si="103"/>
        <v>#DIV/0!</v>
      </c>
      <c r="BM31" s="35">
        <f t="shared" si="103"/>
        <v>4.3080419580419571</v>
      </c>
      <c r="BN31" s="35"/>
      <c r="BP31" s="4" t="s">
        <v>212</v>
      </c>
      <c r="BQ31" s="35">
        <f t="shared" si="104"/>
        <v>0.73759167661606662</v>
      </c>
      <c r="BR31" s="35" t="e">
        <f t="shared" si="104"/>
        <v>#DIV/0!</v>
      </c>
      <c r="BS31" s="35">
        <f t="shared" si="104"/>
        <v>10.080419580419582</v>
      </c>
      <c r="BT31" s="35"/>
      <c r="BV31" s="4" t="s">
        <v>212</v>
      </c>
      <c r="BW31" s="35">
        <f t="shared" si="105"/>
        <v>1.1142471985845507E-2</v>
      </c>
      <c r="BX31" s="35">
        <f t="shared" si="105"/>
        <v>1.6800699300699302</v>
      </c>
      <c r="BY31" s="35">
        <f t="shared" si="105"/>
        <v>2.7972027972027989E-2</v>
      </c>
      <c r="BZ31" s="35"/>
      <c r="CB31" s="4" t="s">
        <v>212</v>
      </c>
      <c r="CC31" s="35">
        <f t="shared" si="106"/>
        <v>0.32001332001331967</v>
      </c>
      <c r="CD31" s="35">
        <f t="shared" si="106"/>
        <v>5.0402097902097909</v>
      </c>
      <c r="CE31" s="35">
        <f t="shared" si="106"/>
        <v>1.6800699300699302</v>
      </c>
      <c r="CF31" s="35"/>
      <c r="CH31" s="4" t="s">
        <v>212</v>
      </c>
      <c r="CI31" s="35">
        <f t="shared" si="107"/>
        <v>2.3818681318681314</v>
      </c>
      <c r="CJ31" s="35">
        <f t="shared" si="107"/>
        <v>10.782051282051286</v>
      </c>
      <c r="CK31" s="35">
        <f t="shared" si="107"/>
        <v>3.8860805860805869</v>
      </c>
      <c r="CL31" s="35"/>
      <c r="CN31" s="4" t="s">
        <v>212</v>
      </c>
      <c r="CO31" s="35">
        <f t="shared" si="108"/>
        <v>0.89007384982340232</v>
      </c>
      <c r="CP31" s="35">
        <f t="shared" si="108"/>
        <v>4.0962432915921285</v>
      </c>
      <c r="CQ31" s="35">
        <f t="shared" si="108"/>
        <v>4.8300536672629706</v>
      </c>
      <c r="CR31" s="35"/>
    </row>
    <row r="32" spans="2:96" x14ac:dyDescent="0.25">
      <c r="B32" s="3"/>
      <c r="C32" s="36"/>
      <c r="D32" s="36"/>
      <c r="E32" s="43"/>
      <c r="F32" s="36"/>
      <c r="H32" s="3"/>
      <c r="I32" s="36"/>
      <c r="J32" s="36"/>
      <c r="K32" s="43"/>
      <c r="L32" s="36"/>
      <c r="N32" s="3"/>
      <c r="O32" s="36"/>
      <c r="P32" s="36"/>
      <c r="Q32" s="43"/>
      <c r="R32" s="36"/>
      <c r="T32" s="3"/>
      <c r="U32" s="36"/>
      <c r="V32" s="36"/>
      <c r="W32" s="43"/>
      <c r="X32" s="36"/>
      <c r="Z32" s="3"/>
      <c r="AA32" s="36"/>
      <c r="AB32" s="36"/>
      <c r="AC32" s="43"/>
      <c r="AD32" s="36"/>
      <c r="AF32" s="3"/>
      <c r="AG32" s="36"/>
      <c r="AH32" s="36"/>
      <c r="AI32" s="43"/>
      <c r="AJ32" s="36"/>
      <c r="AL32" s="3"/>
      <c r="AM32" s="36"/>
      <c r="AN32" s="36"/>
      <c r="AO32" s="43"/>
      <c r="AP32" s="36"/>
      <c r="AR32" s="3"/>
      <c r="AS32" s="36"/>
      <c r="AT32" s="36"/>
      <c r="AU32" s="43"/>
      <c r="AV32" s="36"/>
      <c r="AX32" s="3"/>
      <c r="AY32" s="36"/>
      <c r="AZ32" s="36"/>
      <c r="BA32" s="43"/>
      <c r="BB32" s="36"/>
      <c r="BD32" s="3"/>
      <c r="BE32" s="36"/>
      <c r="BF32" s="36"/>
      <c r="BG32" s="43"/>
      <c r="BH32" s="36"/>
      <c r="BJ32" s="3"/>
      <c r="BK32" s="36"/>
      <c r="BL32" s="36"/>
      <c r="BM32" s="43"/>
      <c r="BN32" s="36"/>
      <c r="BP32" s="3"/>
      <c r="BQ32" s="36"/>
      <c r="BR32" s="36"/>
      <c r="BS32" s="43"/>
      <c r="BT32" s="36"/>
      <c r="BV32" s="3"/>
      <c r="BW32" s="36"/>
      <c r="BX32" s="36"/>
      <c r="BY32" s="43"/>
      <c r="BZ32" s="36"/>
      <c r="CB32" s="3"/>
      <c r="CC32" s="36"/>
      <c r="CD32" s="36"/>
      <c r="CE32" s="43"/>
      <c r="CF32" s="36"/>
      <c r="CH32" s="3"/>
      <c r="CI32" s="36"/>
      <c r="CJ32" s="36"/>
      <c r="CK32" s="43"/>
      <c r="CL32" s="36"/>
      <c r="CN32" s="3"/>
      <c r="CO32" s="36"/>
      <c r="CP32" s="36"/>
      <c r="CQ32" s="43"/>
      <c r="CR32" s="36"/>
    </row>
    <row r="33" spans="2:96" x14ac:dyDescent="0.25">
      <c r="B33" s="3" t="s">
        <v>184</v>
      </c>
      <c r="C33" s="36"/>
      <c r="D33" s="34">
        <v>1</v>
      </c>
      <c r="E33" s="42"/>
      <c r="F33" s="36"/>
      <c r="H33" s="3" t="s">
        <v>184</v>
      </c>
      <c r="I33" s="36"/>
      <c r="J33" s="34">
        <v>1</v>
      </c>
      <c r="K33" s="42"/>
      <c r="L33" s="36"/>
      <c r="N33" s="3" t="s">
        <v>184</v>
      </c>
      <c r="O33" s="36"/>
      <c r="P33" s="34">
        <v>1</v>
      </c>
      <c r="Q33" s="42"/>
      <c r="R33" s="36"/>
      <c r="T33" s="3" t="s">
        <v>184</v>
      </c>
      <c r="U33" s="36"/>
      <c r="V33" s="34">
        <v>2</v>
      </c>
      <c r="W33" s="42"/>
      <c r="X33" s="36"/>
      <c r="Z33" s="3" t="s">
        <v>184</v>
      </c>
      <c r="AA33" s="36"/>
      <c r="AB33" s="34">
        <v>2</v>
      </c>
      <c r="AC33" s="42"/>
      <c r="AD33" s="36"/>
      <c r="AF33" s="3" t="s">
        <v>184</v>
      </c>
      <c r="AG33" s="36"/>
      <c r="AH33" s="34">
        <v>1</v>
      </c>
      <c r="AI33" s="42"/>
      <c r="AJ33" s="36"/>
      <c r="AL33" s="3" t="s">
        <v>184</v>
      </c>
      <c r="AM33" s="36"/>
      <c r="AN33" s="34">
        <v>2</v>
      </c>
      <c r="AO33" s="42"/>
      <c r="AP33" s="36"/>
      <c r="AR33" s="3" t="s">
        <v>184</v>
      </c>
      <c r="AS33" s="36"/>
      <c r="AT33" s="34">
        <v>1</v>
      </c>
      <c r="AU33" s="42"/>
      <c r="AV33" s="36"/>
      <c r="AX33" s="3" t="s">
        <v>184</v>
      </c>
      <c r="AY33" s="36"/>
      <c r="AZ33" s="34">
        <v>2</v>
      </c>
      <c r="BA33" s="42"/>
      <c r="BB33" s="36"/>
      <c r="BD33" s="3" t="s">
        <v>184</v>
      </c>
      <c r="BE33" s="36"/>
      <c r="BF33" s="34">
        <v>2</v>
      </c>
      <c r="BG33" s="42"/>
      <c r="BH33" s="36"/>
      <c r="BJ33" s="3" t="s">
        <v>184</v>
      </c>
      <c r="BK33" s="36"/>
      <c r="BL33" s="34">
        <v>1</v>
      </c>
      <c r="BM33" s="42"/>
      <c r="BN33" s="36"/>
      <c r="BP33" s="3" t="s">
        <v>184</v>
      </c>
      <c r="BQ33" s="36"/>
      <c r="BR33" s="34">
        <v>1</v>
      </c>
      <c r="BS33" s="42"/>
      <c r="BT33" s="36"/>
      <c r="BV33" s="3" t="s">
        <v>184</v>
      </c>
      <c r="BW33" s="36"/>
      <c r="BX33" s="34">
        <v>2</v>
      </c>
      <c r="BY33" s="42"/>
      <c r="BZ33" s="36"/>
      <c r="CB33" s="3" t="s">
        <v>184</v>
      </c>
      <c r="CC33" s="36"/>
      <c r="CD33" s="34">
        <v>2</v>
      </c>
      <c r="CE33" s="42"/>
      <c r="CF33" s="36"/>
      <c r="CH33" s="3" t="s">
        <v>184</v>
      </c>
      <c r="CI33" s="36"/>
      <c r="CJ33" s="34">
        <v>2</v>
      </c>
      <c r="CK33" s="42"/>
      <c r="CL33" s="36"/>
      <c r="CN33" s="3" t="s">
        <v>184</v>
      </c>
      <c r="CO33" s="36"/>
      <c r="CP33" s="34">
        <v>2</v>
      </c>
      <c r="CQ33" s="42"/>
      <c r="CR33" s="36"/>
    </row>
    <row r="34" spans="2:96" x14ac:dyDescent="0.25">
      <c r="B34" s="3" t="s">
        <v>185</v>
      </c>
      <c r="D34" s="21">
        <f>C30+C31+E30+E31</f>
        <v>0.42417500926955876</v>
      </c>
      <c r="E34" s="44"/>
      <c r="F34" s="21"/>
      <c r="H34" s="3" t="s">
        <v>185</v>
      </c>
      <c r="J34" s="21">
        <f>I30+I31+K30+K31</f>
        <v>4.159281578636417</v>
      </c>
      <c r="K34" s="44"/>
      <c r="L34" s="21"/>
      <c r="N34" s="3" t="s">
        <v>185</v>
      </c>
      <c r="P34" s="21">
        <f>O30+O31+Q30+Q31</f>
        <v>0.84225451967387444</v>
      </c>
      <c r="Q34" s="44"/>
      <c r="R34" s="21"/>
      <c r="T34" s="3" t="s">
        <v>185</v>
      </c>
      <c r="V34" s="21">
        <f>SUM(U30:W31)</f>
        <v>11.421278623910203</v>
      </c>
      <c r="W34" s="44"/>
      <c r="X34" s="21"/>
      <c r="Z34" s="3" t="s">
        <v>185</v>
      </c>
      <c r="AB34" s="21">
        <f>SUM(AA30:AC31)</f>
        <v>18.676885384929481</v>
      </c>
      <c r="AC34" s="44"/>
      <c r="AD34" s="21"/>
      <c r="AF34" s="3" t="s">
        <v>185</v>
      </c>
      <c r="AH34" s="21">
        <f>AG30+AG31+AI30+AI31</f>
        <v>2.7002360346184107</v>
      </c>
      <c r="AI34" s="44"/>
      <c r="AJ34" s="21"/>
      <c r="AL34" s="3" t="s">
        <v>185</v>
      </c>
      <c r="AN34" s="21">
        <f>SUM(AM30:AO31)</f>
        <v>26.343564816388504</v>
      </c>
      <c r="AO34" s="44"/>
      <c r="AP34" s="21"/>
      <c r="AR34" s="3" t="s">
        <v>185</v>
      </c>
      <c r="AT34" s="21">
        <f>AS30+AS31+AU30+AU31</f>
        <v>0.3952785401676433</v>
      </c>
      <c r="AU34" s="44"/>
      <c r="AV34" s="21"/>
      <c r="AX34" s="3" t="s">
        <v>185</v>
      </c>
      <c r="AZ34" s="21">
        <f>SUM(AY30:BA31)</f>
        <v>6.0656189688447756E-2</v>
      </c>
      <c r="BA34" s="44"/>
      <c r="BB34" s="21"/>
      <c r="BD34" s="3" t="s">
        <v>185</v>
      </c>
      <c r="BF34" s="21">
        <f>SUM(BE30:BG31)</f>
        <v>0.43847847967552595</v>
      </c>
      <c r="BG34" s="44"/>
      <c r="BH34" s="21"/>
      <c r="BJ34" s="3" t="s">
        <v>185</v>
      </c>
      <c r="BL34" s="21">
        <f>BK30+BK31+BM30+BM31</f>
        <v>6.4829920176985851</v>
      </c>
      <c r="BM34" s="44"/>
      <c r="BN34" s="21"/>
      <c r="BP34" s="3" t="s">
        <v>185</v>
      </c>
      <c r="BR34" s="21">
        <f>BQ30+BQ31+BS30+BS31</f>
        <v>15.354596622889307</v>
      </c>
      <c r="BS34" s="44"/>
      <c r="BT34" s="21"/>
      <c r="BV34" s="3" t="s">
        <v>185</v>
      </c>
      <c r="BX34" s="21">
        <f>SUM(BW30:BY31)</f>
        <v>2.440132739394302</v>
      </c>
      <c r="BY34" s="44"/>
      <c r="BZ34" s="21"/>
      <c r="CB34" s="3" t="s">
        <v>185</v>
      </c>
      <c r="CD34" s="21">
        <f>SUM(CC30:CE31)</f>
        <v>9.9926739926739927</v>
      </c>
      <c r="CE34" s="44"/>
      <c r="CF34" s="21"/>
      <c r="CH34" s="3" t="s">
        <v>185</v>
      </c>
      <c r="CJ34" s="21">
        <f>SUM(CI30:CK31)</f>
        <v>24.69310344827587</v>
      </c>
      <c r="CK34" s="44"/>
      <c r="CL34" s="21"/>
      <c r="CN34" s="3" t="s">
        <v>185</v>
      </c>
      <c r="CP34" s="21">
        <f>SUM(CO30:CQ31)</f>
        <v>14.070131492439184</v>
      </c>
      <c r="CQ34" s="44"/>
      <c r="CR34" s="21"/>
    </row>
    <row r="35" spans="2:96" x14ac:dyDescent="0.25">
      <c r="B35" s="3" t="s">
        <v>186</v>
      </c>
      <c r="D35" s="37">
        <f>_xlfn.CHISQ.DIST.RT(D34,D33)</f>
        <v>0.51486111330721773</v>
      </c>
      <c r="E35" s="45"/>
      <c r="H35" s="3" t="s">
        <v>186</v>
      </c>
      <c r="J35" s="37">
        <f>_xlfn.CHISQ.DIST.RT(J34,J33)</f>
        <v>4.1406963295985207E-2</v>
      </c>
      <c r="K35" s="45"/>
      <c r="N35" s="3" t="s">
        <v>186</v>
      </c>
      <c r="P35" s="37">
        <f>_xlfn.CHISQ.DIST.RT(P34,P33)</f>
        <v>0.35875277217688911</v>
      </c>
      <c r="Q35" s="45"/>
      <c r="T35" s="3" t="s">
        <v>186</v>
      </c>
      <c r="V35" s="37">
        <f>_xlfn.CHISQ.DIST.RT(V34,V33)</f>
        <v>3.3105553905717487E-3</v>
      </c>
      <c r="W35" s="45"/>
      <c r="Z35" s="3" t="s">
        <v>186</v>
      </c>
      <c r="AB35" s="37">
        <f>_xlfn.CHISQ.DIST.RT(AB34,AB33)</f>
        <v>8.7976335672267826E-5</v>
      </c>
      <c r="AC35" s="45"/>
      <c r="AF35" s="3" t="s">
        <v>186</v>
      </c>
      <c r="AH35" s="37">
        <f>_xlfn.CHISQ.DIST.RT(AH34,AH33)</f>
        <v>0.10033339151143342</v>
      </c>
      <c r="AI35" s="45"/>
      <c r="AL35" s="3" t="s">
        <v>186</v>
      </c>
      <c r="AN35" s="37">
        <f>_xlfn.CHISQ.DIST.RT(AN34,AN33)</f>
        <v>1.9035644401422446E-6</v>
      </c>
      <c r="AO35" s="45"/>
      <c r="AR35" s="3" t="s">
        <v>186</v>
      </c>
      <c r="AT35" s="37">
        <f>_xlfn.CHISQ.DIST.RT(AT34,AT33)</f>
        <v>0.52953774487901861</v>
      </c>
      <c r="AU35" s="45"/>
      <c r="AX35" s="3" t="s">
        <v>186</v>
      </c>
      <c r="AZ35" s="37">
        <f>_xlfn.CHISQ.DIST.RT(AZ34,AZ33)</f>
        <v>0.97012718759903893</v>
      </c>
      <c r="BA35" s="45"/>
      <c r="BD35" s="3" t="s">
        <v>186</v>
      </c>
      <c r="BF35" s="37">
        <f>_xlfn.CHISQ.DIST.RT(BF34,BF33)</f>
        <v>0.80312955458361124</v>
      </c>
      <c r="BG35" s="45"/>
      <c r="BJ35" s="3" t="s">
        <v>186</v>
      </c>
      <c r="BL35" s="37">
        <f>_xlfn.CHISQ.DIST.RT(BL34,BL33)</f>
        <v>1.0891149986405583E-2</v>
      </c>
      <c r="BM35" s="45"/>
      <c r="BP35" s="3" t="s">
        <v>186</v>
      </c>
      <c r="BR35" s="37">
        <f>_xlfn.CHISQ.DIST.RT(BR34,BR33)</f>
        <v>8.9103881227193841E-5</v>
      </c>
      <c r="BS35" s="45"/>
      <c r="BV35" s="3" t="s">
        <v>186</v>
      </c>
      <c r="BX35" s="37">
        <f>_xlfn.CHISQ.DIST.RT(BX34,BX33)</f>
        <v>0.29521057323746636</v>
      </c>
      <c r="BY35" s="45"/>
      <c r="CB35" s="3" t="s">
        <v>186</v>
      </c>
      <c r="CD35" s="37">
        <f>_xlfn.CHISQ.DIST.RT(CD34,CD33)</f>
        <v>6.7626733823931773E-3</v>
      </c>
      <c r="CE35" s="45"/>
      <c r="CH35" s="3" t="s">
        <v>186</v>
      </c>
      <c r="CJ35" s="37">
        <f>_xlfn.CHISQ.DIST.RT(CJ34,CJ33)</f>
        <v>4.344709221078816E-6</v>
      </c>
      <c r="CK35" s="45"/>
      <c r="CN35" s="3" t="s">
        <v>186</v>
      </c>
      <c r="CP35" s="37">
        <f>_xlfn.CHISQ.DIST.RT(CP34,CP33)</f>
        <v>8.8046027608941729E-4</v>
      </c>
      <c r="CQ35" s="45"/>
    </row>
  </sheetData>
  <mergeCells count="64">
    <mergeCell ref="AG7:AH7"/>
    <mergeCell ref="C7:D7"/>
    <mergeCell ref="I7:J7"/>
    <mergeCell ref="O7:P7"/>
    <mergeCell ref="U7:V7"/>
    <mergeCell ref="AA7:AB7"/>
    <mergeCell ref="BW7:BX7"/>
    <mergeCell ref="CC7:CD7"/>
    <mergeCell ref="CI7:CJ7"/>
    <mergeCell ref="CO7:CP7"/>
    <mergeCell ref="C14:D14"/>
    <mergeCell ref="I14:J14"/>
    <mergeCell ref="O14:P14"/>
    <mergeCell ref="U14:V14"/>
    <mergeCell ref="AA14:AB14"/>
    <mergeCell ref="AG14:AH14"/>
    <mergeCell ref="AM7:AN7"/>
    <mergeCell ref="AS7:AT7"/>
    <mergeCell ref="AY7:AZ7"/>
    <mergeCell ref="BE7:BF7"/>
    <mergeCell ref="BK7:BL7"/>
    <mergeCell ref="BQ7:BR7"/>
    <mergeCell ref="BW14:BX14"/>
    <mergeCell ref="CC14:CD14"/>
    <mergeCell ref="CI14:CJ14"/>
    <mergeCell ref="CO14:CP14"/>
    <mergeCell ref="C21:D21"/>
    <mergeCell ref="I21:J21"/>
    <mergeCell ref="O21:P21"/>
    <mergeCell ref="U21:V21"/>
    <mergeCell ref="AA21:AB21"/>
    <mergeCell ref="AG21:AH21"/>
    <mergeCell ref="AM14:AN14"/>
    <mergeCell ref="AS14:AT14"/>
    <mergeCell ref="AY14:AZ14"/>
    <mergeCell ref="BE14:BF14"/>
    <mergeCell ref="BK14:BL14"/>
    <mergeCell ref="BQ14:BR14"/>
    <mergeCell ref="BW21:BX21"/>
    <mergeCell ref="CC21:CD21"/>
    <mergeCell ref="CI21:CJ21"/>
    <mergeCell ref="CO21:CP21"/>
    <mergeCell ref="C28:D28"/>
    <mergeCell ref="I28:J28"/>
    <mergeCell ref="O28:P28"/>
    <mergeCell ref="U28:V28"/>
    <mergeCell ref="AA28:AB28"/>
    <mergeCell ref="AG28:AH28"/>
    <mergeCell ref="AM21:AN21"/>
    <mergeCell ref="AS21:AT21"/>
    <mergeCell ref="AY21:AZ21"/>
    <mergeCell ref="BE21:BF21"/>
    <mergeCell ref="BK21:BL21"/>
    <mergeCell ref="BQ21:BR21"/>
    <mergeCell ref="BW28:BX28"/>
    <mergeCell ref="CC28:CD28"/>
    <mergeCell ref="CI28:CJ28"/>
    <mergeCell ref="CO28:CP28"/>
    <mergeCell ref="AM28:AN28"/>
    <mergeCell ref="AS28:AT28"/>
    <mergeCell ref="AY28:AZ28"/>
    <mergeCell ref="BE28:BF28"/>
    <mergeCell ref="BK28:BL28"/>
    <mergeCell ref="BQ28:BR2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FCF3-2508-4EAA-AAC3-1E380976DB76}">
  <dimension ref="A1:BE30"/>
  <sheetViews>
    <sheetView workbookViewId="0">
      <pane ySplit="1" topLeftCell="A2" activePane="bottomLeft" state="frozen"/>
      <selection pane="bottomLeft" activeCell="J20" sqref="J20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10.42578125" bestFit="1" customWidth="1"/>
    <col min="4" max="5" width="11.5703125" bestFit="1" customWidth="1"/>
    <col min="6" max="6" width="9" bestFit="1" customWidth="1"/>
    <col min="7" max="7" width="12.140625" bestFit="1" customWidth="1"/>
    <col min="8" max="8" width="9.28515625" bestFit="1" customWidth="1"/>
    <col min="9" max="9" width="12.42578125" style="21" bestFit="1" customWidth="1"/>
    <col min="10" max="10" width="10.140625" bestFit="1" customWidth="1"/>
    <col min="11" max="11" width="15.140625" bestFit="1" customWidth="1"/>
    <col min="12" max="12" width="15.140625" customWidth="1"/>
    <col min="13" max="13" width="19.28515625" bestFit="1" customWidth="1"/>
    <col min="14" max="14" width="24.28515625" bestFit="1" customWidth="1"/>
    <col min="15" max="15" width="24.28515625" customWidth="1"/>
    <col min="16" max="16" width="16.5703125" bestFit="1" customWidth="1"/>
    <col min="17" max="17" width="21.7109375" bestFit="1" customWidth="1"/>
    <col min="18" max="18" width="21.7109375" customWidth="1"/>
    <col min="19" max="19" width="8.5703125" bestFit="1" customWidth="1"/>
    <col min="20" max="20" width="13.5703125" bestFit="1" customWidth="1"/>
    <col min="21" max="21" width="13.5703125" customWidth="1"/>
    <col min="22" max="22" width="7.42578125" bestFit="1" customWidth="1"/>
    <col min="23" max="23" width="12.28515625" bestFit="1" customWidth="1"/>
    <col min="24" max="24" width="12.28515625" customWidth="1"/>
    <col min="25" max="25" width="11.140625" style="7" bestFit="1" customWidth="1"/>
    <col min="26" max="26" width="16.140625" bestFit="1" customWidth="1"/>
    <col min="27" max="27" width="16.140625" customWidth="1"/>
    <col min="28" max="28" width="7.85546875" bestFit="1" customWidth="1"/>
    <col min="29" max="29" width="12.7109375" bestFit="1" customWidth="1"/>
    <col min="30" max="30" width="12.7109375" customWidth="1"/>
    <col min="31" max="32" width="10" bestFit="1" customWidth="1"/>
    <col min="33" max="33" width="10" customWidth="1"/>
    <col min="34" max="34" width="11" bestFit="1" customWidth="1"/>
    <col min="35" max="35" width="16" bestFit="1" customWidth="1"/>
    <col min="36" max="36" width="16" customWidth="1"/>
    <col min="37" max="37" width="15.42578125" bestFit="1" customWidth="1"/>
    <col min="38" max="38" width="20.42578125" bestFit="1" customWidth="1"/>
    <col min="39" max="39" width="20.42578125" customWidth="1"/>
    <col min="40" max="40" width="17.28515625" style="7" bestFit="1" customWidth="1"/>
    <col min="41" max="41" width="22.28515625" bestFit="1" customWidth="1"/>
    <col min="42" max="42" width="22.28515625" customWidth="1"/>
    <col min="43" max="43" width="13.140625" bestFit="1" customWidth="1"/>
    <col min="44" max="44" width="18.140625" bestFit="1" customWidth="1"/>
    <col min="45" max="45" width="18.140625" customWidth="1"/>
    <col min="46" max="46" width="9.140625" bestFit="1" customWidth="1"/>
    <col min="47" max="47" width="14.140625" bestFit="1" customWidth="1"/>
    <col min="48" max="48" width="14.140625" customWidth="1"/>
    <col min="49" max="49" width="11.42578125" bestFit="1" customWidth="1"/>
    <col min="50" max="50" width="16.140625" bestFit="1" customWidth="1"/>
    <col min="51" max="51" width="16.140625" customWidth="1"/>
    <col min="52" max="52" width="14.85546875" bestFit="1" customWidth="1"/>
    <col min="53" max="53" width="19.85546875" bestFit="1" customWidth="1"/>
    <col min="54" max="54" width="19.85546875" customWidth="1"/>
    <col min="55" max="55" width="10.85546875" bestFit="1" customWidth="1"/>
    <col min="56" max="56" width="15.85546875" bestFit="1" customWidth="1"/>
    <col min="57" max="57" width="15.85546875" customWidth="1"/>
  </cols>
  <sheetData>
    <row r="1" spans="1:57" x14ac:dyDescent="0.25">
      <c r="A1" s="3" t="s">
        <v>163</v>
      </c>
      <c r="B1" s="3" t="s">
        <v>0</v>
      </c>
      <c r="C1" s="19" t="s">
        <v>161</v>
      </c>
      <c r="D1" s="19" t="s">
        <v>162</v>
      </c>
      <c r="E1" s="3" t="s">
        <v>151</v>
      </c>
      <c r="F1" s="3" t="s">
        <v>21</v>
      </c>
      <c r="G1" s="3" t="s">
        <v>121</v>
      </c>
      <c r="H1" s="3" t="s">
        <v>123</v>
      </c>
      <c r="I1" s="20" t="s">
        <v>124</v>
      </c>
      <c r="J1" s="17" t="s">
        <v>126</v>
      </c>
      <c r="K1" s="3" t="s">
        <v>139</v>
      </c>
      <c r="L1" s="3" t="s">
        <v>189</v>
      </c>
      <c r="M1" s="3" t="s">
        <v>140</v>
      </c>
      <c r="N1" s="3" t="s">
        <v>141</v>
      </c>
      <c r="O1" s="3" t="s">
        <v>164</v>
      </c>
      <c r="P1" s="17" t="s">
        <v>142</v>
      </c>
      <c r="Q1" s="3" t="s">
        <v>143</v>
      </c>
      <c r="R1" s="3" t="s">
        <v>165</v>
      </c>
      <c r="S1" s="3" t="s">
        <v>132</v>
      </c>
      <c r="T1" s="3" t="s">
        <v>144</v>
      </c>
      <c r="U1" s="3" t="s">
        <v>166</v>
      </c>
      <c r="V1" s="3" t="s">
        <v>55</v>
      </c>
      <c r="W1" s="3" t="s">
        <v>112</v>
      </c>
      <c r="X1" s="3" t="s">
        <v>167</v>
      </c>
      <c r="Y1" s="23" t="s">
        <v>134</v>
      </c>
      <c r="Z1" s="3" t="s">
        <v>145</v>
      </c>
      <c r="AA1" s="3" t="s">
        <v>168</v>
      </c>
      <c r="AB1" s="3" t="s">
        <v>135</v>
      </c>
      <c r="AC1" s="3" t="s">
        <v>146</v>
      </c>
      <c r="AD1" s="3" t="s">
        <v>169</v>
      </c>
      <c r="AE1" s="3" t="s">
        <v>136</v>
      </c>
      <c r="AF1" s="3" t="s">
        <v>147</v>
      </c>
      <c r="AG1" s="3" t="s">
        <v>170</v>
      </c>
      <c r="AH1" s="3" t="s">
        <v>78</v>
      </c>
      <c r="AI1" s="3" t="s">
        <v>113</v>
      </c>
      <c r="AJ1" s="3" t="s">
        <v>171</v>
      </c>
      <c r="AK1" s="3" t="s">
        <v>137</v>
      </c>
      <c r="AL1" s="3" t="s">
        <v>148</v>
      </c>
      <c r="AM1" s="3" t="s">
        <v>172</v>
      </c>
      <c r="AN1" s="23" t="s">
        <v>86</v>
      </c>
      <c r="AO1" s="3" t="s">
        <v>114</v>
      </c>
      <c r="AP1" s="3" t="s">
        <v>173</v>
      </c>
      <c r="AQ1" s="3" t="s">
        <v>138</v>
      </c>
      <c r="AR1" s="3" t="s">
        <v>149</v>
      </c>
      <c r="AS1" s="3" t="s">
        <v>174</v>
      </c>
      <c r="AT1" s="3" t="s">
        <v>97</v>
      </c>
      <c r="AU1" s="3" t="s">
        <v>115</v>
      </c>
      <c r="AV1" s="3" t="s">
        <v>175</v>
      </c>
      <c r="AW1" s="3" t="s">
        <v>101</v>
      </c>
      <c r="AX1" s="3" t="s">
        <v>116</v>
      </c>
      <c r="AY1" s="3" t="s">
        <v>176</v>
      </c>
      <c r="AZ1" s="3" t="s">
        <v>106</v>
      </c>
      <c r="BA1" s="3" t="s">
        <v>117</v>
      </c>
      <c r="BB1" s="3" t="s">
        <v>177</v>
      </c>
      <c r="BC1" s="3" t="s">
        <v>111</v>
      </c>
      <c r="BD1" s="3" t="s">
        <v>118</v>
      </c>
      <c r="BE1" s="3" t="s">
        <v>178</v>
      </c>
    </row>
    <row r="2" spans="1:57" x14ac:dyDescent="0.25">
      <c r="A2">
        <v>36</v>
      </c>
      <c r="B2" t="s">
        <v>9</v>
      </c>
      <c r="C2">
        <v>1.61</v>
      </c>
      <c r="D2">
        <v>146</v>
      </c>
      <c r="E2" t="s">
        <v>24</v>
      </c>
      <c r="F2" t="s">
        <v>28</v>
      </c>
      <c r="G2" t="s">
        <v>157</v>
      </c>
      <c r="H2">
        <v>1</v>
      </c>
      <c r="I2" s="21">
        <v>1</v>
      </c>
      <c r="J2" s="16">
        <v>1</v>
      </c>
      <c r="K2">
        <v>1</v>
      </c>
      <c r="L2" s="2">
        <f t="shared" ref="L2:L8" si="0">K2-J2</f>
        <v>0</v>
      </c>
      <c r="M2" s="16">
        <v>0</v>
      </c>
      <c r="N2">
        <v>0</v>
      </c>
      <c r="O2" s="2">
        <f t="shared" ref="O2:O8" si="1">N2-M2</f>
        <v>0</v>
      </c>
      <c r="P2" s="16">
        <v>0</v>
      </c>
      <c r="Q2">
        <v>0</v>
      </c>
      <c r="R2" s="2">
        <f t="shared" ref="R2:R8" si="2">Q2-P2</f>
        <v>0</v>
      </c>
      <c r="S2">
        <v>2</v>
      </c>
      <c r="T2">
        <v>2</v>
      </c>
      <c r="U2">
        <f t="shared" ref="U2:U8" si="3">T2-S2</f>
        <v>0</v>
      </c>
      <c r="V2">
        <v>1</v>
      </c>
      <c r="W2">
        <v>1</v>
      </c>
      <c r="X2" s="2">
        <f t="shared" ref="X2:X8" si="4">W2-V2</f>
        <v>0</v>
      </c>
      <c r="Y2" s="16">
        <v>1</v>
      </c>
      <c r="Z2" s="2">
        <v>1</v>
      </c>
      <c r="AA2" s="11">
        <f t="shared" ref="AA2:AA8" si="5">Z2-Y2</f>
        <v>0</v>
      </c>
      <c r="AB2">
        <v>2</v>
      </c>
      <c r="AC2">
        <v>2</v>
      </c>
      <c r="AD2">
        <f t="shared" ref="AD2:AD8" si="6">AC2-AB2</f>
        <v>0</v>
      </c>
      <c r="AE2" s="2">
        <v>2</v>
      </c>
      <c r="AF2" s="2">
        <v>2</v>
      </c>
      <c r="AG2" s="2">
        <f t="shared" ref="AG2:AG8" si="7">AF2-AE2</f>
        <v>0</v>
      </c>
      <c r="AH2">
        <v>4</v>
      </c>
      <c r="AI2">
        <v>4</v>
      </c>
      <c r="AJ2">
        <f t="shared" ref="AJ2:AJ8" si="8">AI2-AH2</f>
        <v>0</v>
      </c>
      <c r="AK2">
        <v>0</v>
      </c>
      <c r="AL2">
        <v>0</v>
      </c>
      <c r="AM2">
        <f t="shared" ref="AM2:AM8" si="9">AL2-AK2</f>
        <v>0</v>
      </c>
      <c r="AN2" s="7">
        <v>0</v>
      </c>
      <c r="AO2">
        <v>0</v>
      </c>
      <c r="AP2">
        <f t="shared" ref="AP2:AP8" si="10">AO2-AN2</f>
        <v>0</v>
      </c>
      <c r="AQ2">
        <v>0</v>
      </c>
      <c r="AR2">
        <v>0</v>
      </c>
      <c r="AS2" s="2">
        <f t="shared" ref="AS2:AS8" si="11">AR2-AQ2</f>
        <v>0</v>
      </c>
      <c r="AT2">
        <v>1</v>
      </c>
      <c r="AU2">
        <v>1</v>
      </c>
      <c r="AV2">
        <f t="shared" ref="AV2:AV8" si="12">AU2-AT2</f>
        <v>0</v>
      </c>
      <c r="AW2">
        <v>2</v>
      </c>
      <c r="AX2">
        <v>2</v>
      </c>
      <c r="AY2" s="2">
        <f t="shared" ref="AY2:AY8" si="13">AX2-AW2</f>
        <v>0</v>
      </c>
      <c r="AZ2">
        <v>1</v>
      </c>
      <c r="BA2">
        <v>1</v>
      </c>
      <c r="BB2" s="14">
        <f t="shared" ref="BB2:BB8" si="14">BA2-AZ2</f>
        <v>0</v>
      </c>
      <c r="BC2">
        <v>3</v>
      </c>
      <c r="BD2">
        <v>3</v>
      </c>
      <c r="BE2" s="2">
        <f t="shared" ref="BE2:BE8" si="15">BD2-BC2</f>
        <v>0</v>
      </c>
    </row>
    <row r="3" spans="1:57" x14ac:dyDescent="0.25">
      <c r="A3">
        <v>50</v>
      </c>
      <c r="B3" t="s">
        <v>9</v>
      </c>
      <c r="C3">
        <v>1.61</v>
      </c>
      <c r="D3" s="2">
        <v>145</v>
      </c>
      <c r="E3" t="s">
        <v>24</v>
      </c>
      <c r="F3" t="s">
        <v>27</v>
      </c>
      <c r="G3" t="s">
        <v>157</v>
      </c>
      <c r="H3">
        <v>1</v>
      </c>
      <c r="I3" s="21">
        <v>0.75</v>
      </c>
      <c r="J3" s="16">
        <v>1</v>
      </c>
      <c r="K3" s="2">
        <v>1</v>
      </c>
      <c r="L3" s="2">
        <f t="shared" si="0"/>
        <v>0</v>
      </c>
      <c r="M3" s="16">
        <v>3</v>
      </c>
      <c r="N3">
        <v>3</v>
      </c>
      <c r="O3" s="2">
        <f t="shared" si="1"/>
        <v>0</v>
      </c>
      <c r="P3" s="16">
        <v>3</v>
      </c>
      <c r="Q3">
        <v>3</v>
      </c>
      <c r="R3" s="2">
        <f t="shared" si="2"/>
        <v>0</v>
      </c>
      <c r="S3" s="2">
        <v>1</v>
      </c>
      <c r="T3">
        <v>1</v>
      </c>
      <c r="U3">
        <f t="shared" si="3"/>
        <v>0</v>
      </c>
      <c r="V3" s="2">
        <v>1</v>
      </c>
      <c r="W3" s="2">
        <v>1</v>
      </c>
      <c r="X3" s="2">
        <f t="shared" si="4"/>
        <v>0</v>
      </c>
      <c r="Y3" s="16">
        <v>4</v>
      </c>
      <c r="Z3" s="2">
        <v>4</v>
      </c>
      <c r="AA3" s="11">
        <f t="shared" si="5"/>
        <v>0</v>
      </c>
      <c r="AB3" s="2">
        <v>1</v>
      </c>
      <c r="AC3" s="2">
        <v>1</v>
      </c>
      <c r="AD3">
        <f t="shared" si="6"/>
        <v>0</v>
      </c>
      <c r="AE3" s="2">
        <v>1</v>
      </c>
      <c r="AF3" s="2">
        <v>1</v>
      </c>
      <c r="AG3" s="2">
        <f t="shared" si="7"/>
        <v>0</v>
      </c>
      <c r="AH3" s="2">
        <v>4</v>
      </c>
      <c r="AI3" s="2">
        <v>4</v>
      </c>
      <c r="AJ3">
        <f t="shared" si="8"/>
        <v>0</v>
      </c>
      <c r="AK3" s="2">
        <v>3</v>
      </c>
      <c r="AL3" s="2">
        <v>3</v>
      </c>
      <c r="AM3">
        <f t="shared" si="9"/>
        <v>0</v>
      </c>
      <c r="AN3" s="16">
        <v>0</v>
      </c>
      <c r="AO3" s="2">
        <v>0</v>
      </c>
      <c r="AP3">
        <f t="shared" si="10"/>
        <v>0</v>
      </c>
      <c r="AQ3" s="2">
        <v>1</v>
      </c>
      <c r="AR3" s="2">
        <v>1</v>
      </c>
      <c r="AS3" s="2">
        <f t="shared" si="11"/>
        <v>0</v>
      </c>
      <c r="AT3" s="2">
        <v>3</v>
      </c>
      <c r="AU3" s="2">
        <v>3</v>
      </c>
      <c r="AV3">
        <f t="shared" si="12"/>
        <v>0</v>
      </c>
      <c r="AW3" s="2">
        <v>2</v>
      </c>
      <c r="AX3" s="2">
        <v>1</v>
      </c>
      <c r="AY3" s="24">
        <f t="shared" si="13"/>
        <v>-1</v>
      </c>
      <c r="AZ3" s="2">
        <v>2</v>
      </c>
      <c r="BA3" s="2">
        <v>0</v>
      </c>
      <c r="BB3" s="27">
        <f t="shared" si="14"/>
        <v>-2</v>
      </c>
      <c r="BC3" s="2">
        <v>2</v>
      </c>
      <c r="BD3">
        <v>3</v>
      </c>
      <c r="BE3" s="24">
        <f t="shared" si="15"/>
        <v>1</v>
      </c>
    </row>
    <row r="4" spans="1:57" x14ac:dyDescent="0.25">
      <c r="A4">
        <v>56</v>
      </c>
      <c r="B4" t="s">
        <v>9</v>
      </c>
      <c r="C4">
        <v>1.61</v>
      </c>
      <c r="D4" s="2">
        <v>39</v>
      </c>
      <c r="E4" t="s">
        <v>24</v>
      </c>
      <c r="F4" t="s">
        <v>26</v>
      </c>
      <c r="G4" t="s">
        <v>158</v>
      </c>
      <c r="H4">
        <v>1</v>
      </c>
      <c r="I4" s="21">
        <v>0.75</v>
      </c>
      <c r="J4" s="16">
        <v>2</v>
      </c>
      <c r="K4" s="2">
        <v>2</v>
      </c>
      <c r="L4" s="2">
        <f t="shared" si="0"/>
        <v>0</v>
      </c>
      <c r="M4" s="16">
        <v>0</v>
      </c>
      <c r="N4">
        <v>0</v>
      </c>
      <c r="O4" s="2">
        <f t="shared" si="1"/>
        <v>0</v>
      </c>
      <c r="P4" s="16">
        <v>0</v>
      </c>
      <c r="Q4">
        <v>0</v>
      </c>
      <c r="R4" s="2">
        <f t="shared" si="2"/>
        <v>0</v>
      </c>
      <c r="S4" s="2">
        <v>1</v>
      </c>
      <c r="T4">
        <v>1</v>
      </c>
      <c r="U4">
        <f t="shared" si="3"/>
        <v>0</v>
      </c>
      <c r="V4" s="2">
        <v>4</v>
      </c>
      <c r="W4" s="2">
        <v>4</v>
      </c>
      <c r="X4" s="2">
        <f t="shared" si="4"/>
        <v>0</v>
      </c>
      <c r="Y4" s="16">
        <v>0</v>
      </c>
      <c r="Z4" s="2">
        <v>0</v>
      </c>
      <c r="AA4" s="11">
        <f t="shared" si="5"/>
        <v>0</v>
      </c>
      <c r="AB4" s="2">
        <v>5</v>
      </c>
      <c r="AC4" s="2">
        <v>5</v>
      </c>
      <c r="AD4">
        <f t="shared" si="6"/>
        <v>0</v>
      </c>
      <c r="AE4" s="2">
        <v>2</v>
      </c>
      <c r="AF4" s="2">
        <v>2</v>
      </c>
      <c r="AG4" s="2">
        <f t="shared" si="7"/>
        <v>0</v>
      </c>
      <c r="AH4" s="2">
        <v>4</v>
      </c>
      <c r="AI4" s="2">
        <v>4</v>
      </c>
      <c r="AJ4">
        <f t="shared" si="8"/>
        <v>0</v>
      </c>
      <c r="AK4" s="2">
        <v>3</v>
      </c>
      <c r="AL4" s="2">
        <v>3</v>
      </c>
      <c r="AM4">
        <f t="shared" si="9"/>
        <v>0</v>
      </c>
      <c r="AN4" s="16">
        <v>1</v>
      </c>
      <c r="AO4" s="2">
        <v>1</v>
      </c>
      <c r="AP4">
        <f t="shared" si="10"/>
        <v>0</v>
      </c>
      <c r="AQ4" s="2">
        <v>0</v>
      </c>
      <c r="AR4" s="2">
        <v>0</v>
      </c>
      <c r="AS4" s="2">
        <f t="shared" si="11"/>
        <v>0</v>
      </c>
      <c r="AT4" s="2">
        <v>3</v>
      </c>
      <c r="AU4" s="2">
        <v>3</v>
      </c>
      <c r="AV4">
        <f t="shared" si="12"/>
        <v>0</v>
      </c>
      <c r="AW4" s="2">
        <v>1</v>
      </c>
      <c r="AX4" s="2">
        <v>1</v>
      </c>
      <c r="AY4" s="2">
        <f t="shared" si="13"/>
        <v>0</v>
      </c>
      <c r="AZ4" s="2">
        <v>0</v>
      </c>
      <c r="BA4" s="2">
        <v>0</v>
      </c>
      <c r="BB4" s="14">
        <f t="shared" si="14"/>
        <v>0</v>
      </c>
      <c r="BC4" s="2">
        <v>3</v>
      </c>
      <c r="BD4" s="2">
        <v>3</v>
      </c>
      <c r="BE4" s="2">
        <f t="shared" si="15"/>
        <v>0</v>
      </c>
    </row>
    <row r="5" spans="1:57" x14ac:dyDescent="0.25">
      <c r="A5">
        <v>60</v>
      </c>
      <c r="B5" t="s">
        <v>9</v>
      </c>
      <c r="C5">
        <v>1.61</v>
      </c>
      <c r="D5" s="2">
        <v>7</v>
      </c>
      <c r="E5" t="s">
        <v>24</v>
      </c>
      <c r="F5" t="s">
        <v>27</v>
      </c>
      <c r="G5" t="s">
        <v>157</v>
      </c>
      <c r="H5">
        <v>1</v>
      </c>
      <c r="I5" s="21">
        <v>1</v>
      </c>
      <c r="J5" s="16">
        <v>1</v>
      </c>
      <c r="K5" s="2">
        <v>1</v>
      </c>
      <c r="L5" s="2">
        <f t="shared" si="0"/>
        <v>0</v>
      </c>
      <c r="M5" s="16">
        <v>3</v>
      </c>
      <c r="N5" s="2">
        <v>3</v>
      </c>
      <c r="O5" s="2">
        <f t="shared" si="1"/>
        <v>0</v>
      </c>
      <c r="P5" s="16">
        <v>0</v>
      </c>
      <c r="Q5">
        <v>0</v>
      </c>
      <c r="R5" s="2">
        <f t="shared" si="2"/>
        <v>0</v>
      </c>
      <c r="S5" s="2">
        <v>4</v>
      </c>
      <c r="T5">
        <v>4</v>
      </c>
      <c r="U5">
        <f t="shared" si="3"/>
        <v>0</v>
      </c>
      <c r="V5" s="2">
        <v>2</v>
      </c>
      <c r="W5" s="2">
        <v>2</v>
      </c>
      <c r="X5" s="2">
        <f t="shared" si="4"/>
        <v>0</v>
      </c>
      <c r="Y5" s="16">
        <v>0</v>
      </c>
      <c r="Z5" s="2">
        <v>0</v>
      </c>
      <c r="AA5" s="11">
        <f t="shared" si="5"/>
        <v>0</v>
      </c>
      <c r="AB5" s="2">
        <v>5</v>
      </c>
      <c r="AC5" s="2">
        <v>3</v>
      </c>
      <c r="AD5" s="25">
        <f t="shared" si="6"/>
        <v>-2</v>
      </c>
      <c r="AE5" s="2">
        <v>1</v>
      </c>
      <c r="AF5" s="2">
        <v>1</v>
      </c>
      <c r="AG5" s="2">
        <f t="shared" si="7"/>
        <v>0</v>
      </c>
      <c r="AH5" s="2">
        <v>4</v>
      </c>
      <c r="AI5" s="2">
        <v>4</v>
      </c>
      <c r="AJ5">
        <f t="shared" si="8"/>
        <v>0</v>
      </c>
      <c r="AK5" s="2">
        <v>2</v>
      </c>
      <c r="AL5" s="2">
        <v>2</v>
      </c>
      <c r="AM5">
        <f t="shared" si="9"/>
        <v>0</v>
      </c>
      <c r="AN5" s="16">
        <v>1</v>
      </c>
      <c r="AO5" s="2">
        <v>1</v>
      </c>
      <c r="AP5">
        <f t="shared" si="10"/>
        <v>0</v>
      </c>
      <c r="AQ5" s="2">
        <v>2</v>
      </c>
      <c r="AR5" s="2">
        <v>2</v>
      </c>
      <c r="AS5" s="2">
        <f t="shared" si="11"/>
        <v>0</v>
      </c>
      <c r="AT5" s="2">
        <v>2</v>
      </c>
      <c r="AU5" s="2">
        <v>2</v>
      </c>
      <c r="AV5">
        <f t="shared" si="12"/>
        <v>0</v>
      </c>
      <c r="AW5" s="2">
        <v>1</v>
      </c>
      <c r="AX5" s="2">
        <v>1</v>
      </c>
      <c r="AY5" s="2">
        <f t="shared" si="13"/>
        <v>0</v>
      </c>
      <c r="AZ5" s="2">
        <v>3</v>
      </c>
      <c r="BA5" s="2">
        <v>3</v>
      </c>
      <c r="BB5" s="14">
        <f t="shared" si="14"/>
        <v>0</v>
      </c>
      <c r="BC5" s="2">
        <v>3</v>
      </c>
      <c r="BD5" s="2">
        <v>3</v>
      </c>
      <c r="BE5" s="2">
        <f t="shared" si="15"/>
        <v>0</v>
      </c>
    </row>
    <row r="6" spans="1:57" x14ac:dyDescent="0.25">
      <c r="A6">
        <v>69</v>
      </c>
      <c r="B6" t="s">
        <v>9</v>
      </c>
      <c r="C6">
        <v>1.61</v>
      </c>
      <c r="D6" s="2">
        <v>7</v>
      </c>
      <c r="E6" t="s">
        <v>24</v>
      </c>
      <c r="F6" t="s">
        <v>28</v>
      </c>
      <c r="G6" t="s">
        <v>157</v>
      </c>
      <c r="H6">
        <v>1</v>
      </c>
      <c r="I6" s="21">
        <v>1</v>
      </c>
      <c r="J6" s="16">
        <v>0</v>
      </c>
      <c r="K6" s="2">
        <v>0</v>
      </c>
      <c r="L6" s="2">
        <f t="shared" si="0"/>
        <v>0</v>
      </c>
      <c r="M6" s="16">
        <v>3</v>
      </c>
      <c r="N6">
        <v>3</v>
      </c>
      <c r="O6" s="2">
        <f t="shared" si="1"/>
        <v>0</v>
      </c>
      <c r="P6" s="16">
        <v>3</v>
      </c>
      <c r="Q6">
        <v>3</v>
      </c>
      <c r="R6" s="2">
        <f t="shared" si="2"/>
        <v>0</v>
      </c>
      <c r="S6" s="2">
        <v>9</v>
      </c>
      <c r="T6">
        <v>8</v>
      </c>
      <c r="U6" s="25">
        <f t="shared" si="3"/>
        <v>-1</v>
      </c>
      <c r="V6" s="2">
        <v>4</v>
      </c>
      <c r="W6" s="2">
        <v>4</v>
      </c>
      <c r="X6" s="2">
        <f t="shared" si="4"/>
        <v>0</v>
      </c>
      <c r="Y6" s="16">
        <v>2</v>
      </c>
      <c r="Z6" s="2">
        <v>2</v>
      </c>
      <c r="AA6" s="11">
        <f t="shared" si="5"/>
        <v>0</v>
      </c>
      <c r="AB6" s="2">
        <v>4</v>
      </c>
      <c r="AC6" s="2">
        <v>2</v>
      </c>
      <c r="AD6" s="25">
        <f t="shared" si="6"/>
        <v>-2</v>
      </c>
      <c r="AE6" s="2">
        <v>2</v>
      </c>
      <c r="AF6" s="2">
        <v>2</v>
      </c>
      <c r="AG6" s="2">
        <f t="shared" si="7"/>
        <v>0</v>
      </c>
      <c r="AH6" s="2">
        <v>3</v>
      </c>
      <c r="AI6" s="2">
        <v>3</v>
      </c>
      <c r="AJ6">
        <f t="shared" si="8"/>
        <v>0</v>
      </c>
      <c r="AK6" s="2">
        <v>3</v>
      </c>
      <c r="AL6" s="2">
        <v>3</v>
      </c>
      <c r="AM6">
        <f t="shared" si="9"/>
        <v>0</v>
      </c>
      <c r="AN6" s="16">
        <v>3</v>
      </c>
      <c r="AO6" s="2">
        <v>3</v>
      </c>
      <c r="AP6">
        <f t="shared" si="10"/>
        <v>0</v>
      </c>
      <c r="AQ6" s="2">
        <v>2</v>
      </c>
      <c r="AR6" s="2">
        <v>2</v>
      </c>
      <c r="AS6" s="2">
        <f t="shared" si="11"/>
        <v>0</v>
      </c>
      <c r="AT6" s="2">
        <v>3</v>
      </c>
      <c r="AU6" s="2">
        <v>3</v>
      </c>
      <c r="AV6">
        <f t="shared" si="12"/>
        <v>0</v>
      </c>
      <c r="AW6" s="2">
        <v>2</v>
      </c>
      <c r="AX6" s="2">
        <v>1</v>
      </c>
      <c r="AY6" s="24">
        <f t="shared" si="13"/>
        <v>-1</v>
      </c>
      <c r="AZ6" s="2">
        <v>1</v>
      </c>
      <c r="BA6" s="2">
        <v>1</v>
      </c>
      <c r="BB6" s="14">
        <f t="shared" si="14"/>
        <v>0</v>
      </c>
      <c r="BC6" s="2">
        <v>2</v>
      </c>
      <c r="BD6">
        <v>3</v>
      </c>
      <c r="BE6" s="24">
        <f t="shared" si="15"/>
        <v>1</v>
      </c>
    </row>
    <row r="7" spans="1:57" x14ac:dyDescent="0.25">
      <c r="A7">
        <v>71</v>
      </c>
      <c r="B7" t="s">
        <v>9</v>
      </c>
      <c r="C7">
        <v>1.61</v>
      </c>
      <c r="D7" s="2">
        <v>9</v>
      </c>
      <c r="E7" t="s">
        <v>24</v>
      </c>
      <c r="F7" t="s">
        <v>26</v>
      </c>
      <c r="G7" t="s">
        <v>157</v>
      </c>
      <c r="H7">
        <v>1</v>
      </c>
      <c r="I7" s="21">
        <v>1</v>
      </c>
      <c r="J7" s="16">
        <v>0</v>
      </c>
      <c r="K7" s="2">
        <v>0</v>
      </c>
      <c r="L7" s="2">
        <f t="shared" si="0"/>
        <v>0</v>
      </c>
      <c r="M7" s="16">
        <v>0</v>
      </c>
      <c r="N7">
        <v>0</v>
      </c>
      <c r="O7" s="2">
        <f t="shared" si="1"/>
        <v>0</v>
      </c>
      <c r="P7" s="16">
        <v>0</v>
      </c>
      <c r="Q7">
        <v>0</v>
      </c>
      <c r="R7" s="2">
        <f t="shared" si="2"/>
        <v>0</v>
      </c>
      <c r="S7" s="2">
        <v>3</v>
      </c>
      <c r="T7">
        <v>3</v>
      </c>
      <c r="U7">
        <f t="shared" si="3"/>
        <v>0</v>
      </c>
      <c r="V7" s="2">
        <v>3</v>
      </c>
      <c r="W7" s="2">
        <v>1</v>
      </c>
      <c r="X7" s="24">
        <f t="shared" si="4"/>
        <v>-2</v>
      </c>
      <c r="Y7" s="16">
        <v>0</v>
      </c>
      <c r="Z7" s="2">
        <v>0</v>
      </c>
      <c r="AA7" s="11">
        <f t="shared" si="5"/>
        <v>0</v>
      </c>
      <c r="AB7" s="2">
        <v>3</v>
      </c>
      <c r="AC7" s="2">
        <v>3</v>
      </c>
      <c r="AD7">
        <f t="shared" si="6"/>
        <v>0</v>
      </c>
      <c r="AE7" s="2">
        <v>3</v>
      </c>
      <c r="AF7" s="2">
        <v>3</v>
      </c>
      <c r="AG7" s="2">
        <f t="shared" si="7"/>
        <v>0</v>
      </c>
      <c r="AH7" s="2">
        <v>4</v>
      </c>
      <c r="AI7" s="2">
        <v>4</v>
      </c>
      <c r="AJ7">
        <f t="shared" si="8"/>
        <v>0</v>
      </c>
      <c r="AK7" s="2">
        <v>3</v>
      </c>
      <c r="AL7" s="2">
        <v>3</v>
      </c>
      <c r="AM7">
        <f t="shared" si="9"/>
        <v>0</v>
      </c>
      <c r="AN7" s="16">
        <v>0</v>
      </c>
      <c r="AO7" s="2">
        <v>0</v>
      </c>
      <c r="AP7">
        <f t="shared" si="10"/>
        <v>0</v>
      </c>
      <c r="AQ7" s="2">
        <v>0</v>
      </c>
      <c r="AR7" s="2">
        <v>0</v>
      </c>
      <c r="AS7" s="2">
        <f t="shared" si="11"/>
        <v>0</v>
      </c>
      <c r="AT7" s="2">
        <v>1</v>
      </c>
      <c r="AU7" s="2">
        <v>1</v>
      </c>
      <c r="AV7">
        <f t="shared" si="12"/>
        <v>0</v>
      </c>
      <c r="AW7" s="2">
        <v>2</v>
      </c>
      <c r="AX7" s="2">
        <v>2</v>
      </c>
      <c r="AY7" s="2">
        <f t="shared" si="13"/>
        <v>0</v>
      </c>
      <c r="AZ7" s="2">
        <v>1</v>
      </c>
      <c r="BA7" s="2">
        <v>0</v>
      </c>
      <c r="BB7" s="27">
        <f t="shared" si="14"/>
        <v>-1</v>
      </c>
      <c r="BC7" s="2">
        <v>2</v>
      </c>
      <c r="BD7" s="2">
        <v>2</v>
      </c>
      <c r="BE7" s="2">
        <f t="shared" si="15"/>
        <v>0</v>
      </c>
    </row>
    <row r="8" spans="1:57" x14ac:dyDescent="0.25">
      <c r="A8">
        <v>74</v>
      </c>
      <c r="B8" t="s">
        <v>9</v>
      </c>
      <c r="C8">
        <v>1.61</v>
      </c>
      <c r="D8" s="2">
        <v>8</v>
      </c>
      <c r="E8" t="s">
        <v>24</v>
      </c>
      <c r="F8" t="s">
        <v>28</v>
      </c>
      <c r="G8" t="s">
        <v>157</v>
      </c>
      <c r="H8">
        <v>1</v>
      </c>
      <c r="I8" s="21">
        <v>1</v>
      </c>
      <c r="J8" s="16">
        <v>0</v>
      </c>
      <c r="K8" s="2">
        <v>0</v>
      </c>
      <c r="L8" s="2">
        <f t="shared" si="0"/>
        <v>0</v>
      </c>
      <c r="M8" s="16">
        <v>1</v>
      </c>
      <c r="N8">
        <v>1</v>
      </c>
      <c r="O8" s="2">
        <f t="shared" si="1"/>
        <v>0</v>
      </c>
      <c r="P8" s="16">
        <v>0</v>
      </c>
      <c r="Q8">
        <v>0</v>
      </c>
      <c r="R8" s="2">
        <f t="shared" si="2"/>
        <v>0</v>
      </c>
      <c r="S8" s="2">
        <v>4</v>
      </c>
      <c r="T8">
        <v>4</v>
      </c>
      <c r="U8">
        <f t="shared" si="3"/>
        <v>0</v>
      </c>
      <c r="V8" s="2">
        <v>2</v>
      </c>
      <c r="W8" s="2">
        <v>2</v>
      </c>
      <c r="X8" s="2">
        <f t="shared" si="4"/>
        <v>0</v>
      </c>
      <c r="Y8" s="16">
        <v>0</v>
      </c>
      <c r="Z8" s="2">
        <v>0</v>
      </c>
      <c r="AA8" s="11">
        <f t="shared" si="5"/>
        <v>0</v>
      </c>
      <c r="AB8" s="2">
        <v>4</v>
      </c>
      <c r="AC8" s="2">
        <v>4</v>
      </c>
      <c r="AD8">
        <f t="shared" si="6"/>
        <v>0</v>
      </c>
      <c r="AE8" s="2">
        <v>2</v>
      </c>
      <c r="AF8" s="2">
        <v>2</v>
      </c>
      <c r="AG8" s="2">
        <f t="shared" si="7"/>
        <v>0</v>
      </c>
      <c r="AH8" s="2">
        <v>4</v>
      </c>
      <c r="AI8" s="2">
        <v>4</v>
      </c>
      <c r="AJ8">
        <f t="shared" si="8"/>
        <v>0</v>
      </c>
      <c r="AK8" s="2">
        <v>3</v>
      </c>
      <c r="AL8" s="2">
        <v>3</v>
      </c>
      <c r="AM8">
        <f t="shared" si="9"/>
        <v>0</v>
      </c>
      <c r="AN8" s="16">
        <v>0</v>
      </c>
      <c r="AO8" s="2">
        <v>0</v>
      </c>
      <c r="AP8">
        <f t="shared" si="10"/>
        <v>0</v>
      </c>
      <c r="AQ8" s="2">
        <v>3</v>
      </c>
      <c r="AR8" s="2">
        <v>3</v>
      </c>
      <c r="AS8" s="2">
        <f t="shared" si="11"/>
        <v>0</v>
      </c>
      <c r="AT8" s="2">
        <v>1</v>
      </c>
      <c r="AU8" s="2">
        <v>2</v>
      </c>
      <c r="AV8" s="25">
        <f t="shared" si="12"/>
        <v>1</v>
      </c>
      <c r="AW8" s="2">
        <v>1</v>
      </c>
      <c r="AX8" s="2">
        <v>1</v>
      </c>
      <c r="AY8" s="2">
        <f t="shared" si="13"/>
        <v>0</v>
      </c>
      <c r="AZ8" s="2">
        <v>0</v>
      </c>
      <c r="BA8" s="2">
        <v>1</v>
      </c>
      <c r="BB8" s="27">
        <f t="shared" si="14"/>
        <v>1</v>
      </c>
      <c r="BC8" s="2">
        <v>3</v>
      </c>
      <c r="BD8" s="2">
        <v>3</v>
      </c>
      <c r="BE8" s="2">
        <f t="shared" si="15"/>
        <v>0</v>
      </c>
    </row>
    <row r="9" spans="1:57" x14ac:dyDescent="0.25">
      <c r="A9">
        <v>108</v>
      </c>
      <c r="B9" t="s">
        <v>9</v>
      </c>
      <c r="C9">
        <v>1.61</v>
      </c>
      <c r="D9" s="2">
        <v>8</v>
      </c>
      <c r="E9" t="s">
        <v>24</v>
      </c>
      <c r="F9" t="s">
        <v>25</v>
      </c>
      <c r="G9" t="s">
        <v>157</v>
      </c>
      <c r="H9">
        <v>1</v>
      </c>
      <c r="I9" s="21">
        <v>0.75</v>
      </c>
      <c r="J9" s="16">
        <v>2</v>
      </c>
      <c r="K9" s="2">
        <v>2</v>
      </c>
      <c r="L9" s="2">
        <f t="shared" ref="L9:L11" si="16">K9-J9</f>
        <v>0</v>
      </c>
      <c r="M9" s="16">
        <v>1</v>
      </c>
      <c r="N9">
        <v>1</v>
      </c>
      <c r="O9" s="2">
        <f t="shared" ref="O9:O11" si="17">N9-M9</f>
        <v>0</v>
      </c>
      <c r="P9" s="16">
        <v>2</v>
      </c>
      <c r="Q9">
        <v>2</v>
      </c>
      <c r="R9" s="2">
        <f t="shared" ref="R9:R11" si="18">Q9-P9</f>
        <v>0</v>
      </c>
      <c r="S9" s="2">
        <v>3</v>
      </c>
      <c r="T9">
        <v>1</v>
      </c>
      <c r="U9" s="25">
        <f t="shared" ref="U9:U11" si="19">T9-S9</f>
        <v>-2</v>
      </c>
      <c r="V9" s="2">
        <v>4</v>
      </c>
      <c r="W9" s="2">
        <v>4</v>
      </c>
      <c r="X9" s="2">
        <f t="shared" ref="X9:X11" si="20">W9-V9</f>
        <v>0</v>
      </c>
      <c r="Y9" s="16">
        <v>4</v>
      </c>
      <c r="Z9" s="2">
        <v>4</v>
      </c>
      <c r="AA9" s="11">
        <f t="shared" ref="AA9:AA11" si="21">Z9-Y9</f>
        <v>0</v>
      </c>
      <c r="AB9" s="2">
        <v>2</v>
      </c>
      <c r="AC9" s="2">
        <v>1</v>
      </c>
      <c r="AD9" s="25">
        <f t="shared" ref="AD9:AD11" si="22">AC9-AB9</f>
        <v>-1</v>
      </c>
      <c r="AE9" s="2">
        <v>1</v>
      </c>
      <c r="AF9" s="2">
        <v>2</v>
      </c>
      <c r="AG9" s="24">
        <f t="shared" ref="AG9:AG11" si="23">AF9-AE9</f>
        <v>1</v>
      </c>
      <c r="AH9" s="2">
        <v>3</v>
      </c>
      <c r="AI9" s="2">
        <v>2</v>
      </c>
      <c r="AJ9" s="25">
        <f t="shared" ref="AJ9:AJ11" si="24">AI9-AH9</f>
        <v>-1</v>
      </c>
      <c r="AK9" s="2">
        <v>1</v>
      </c>
      <c r="AL9" s="2">
        <v>2</v>
      </c>
      <c r="AM9" s="25">
        <f t="shared" ref="AM9:AM11" si="25">AL9-AK9</f>
        <v>1</v>
      </c>
      <c r="AN9" s="16">
        <v>0</v>
      </c>
      <c r="AO9" s="2">
        <v>0</v>
      </c>
      <c r="AP9">
        <f t="shared" ref="AP9:AP11" si="26">AO9-AN9</f>
        <v>0</v>
      </c>
      <c r="AQ9" s="2">
        <v>1</v>
      </c>
      <c r="AR9" s="2">
        <v>3</v>
      </c>
      <c r="AS9" s="24">
        <f t="shared" ref="AS9:AS11" si="27">AR9-AQ9</f>
        <v>2</v>
      </c>
      <c r="AT9" s="2">
        <v>2</v>
      </c>
      <c r="AU9" s="2">
        <v>3</v>
      </c>
      <c r="AV9" s="25">
        <f t="shared" ref="AV9:AV11" si="28">AU9-AT9</f>
        <v>1</v>
      </c>
      <c r="AW9" s="2">
        <v>2</v>
      </c>
      <c r="AX9" s="2">
        <v>0</v>
      </c>
      <c r="AY9" s="24">
        <f t="shared" ref="AY9:AY11" si="29">AX9-AW9</f>
        <v>-2</v>
      </c>
      <c r="AZ9" s="2">
        <v>0</v>
      </c>
      <c r="BA9" s="2">
        <v>0</v>
      </c>
      <c r="BB9" s="14">
        <f t="shared" ref="BB9:BB11" si="30">BA9-AZ9</f>
        <v>0</v>
      </c>
      <c r="BC9" s="2">
        <v>1</v>
      </c>
      <c r="BD9" s="2">
        <v>3</v>
      </c>
      <c r="BE9" s="24">
        <f t="shared" ref="BE9:BE11" si="31">BD9-BC9</f>
        <v>2</v>
      </c>
    </row>
    <row r="10" spans="1:57" x14ac:dyDescent="0.25">
      <c r="A10">
        <v>128</v>
      </c>
      <c r="B10" t="s">
        <v>9</v>
      </c>
      <c r="C10">
        <v>1.61</v>
      </c>
      <c r="D10" s="2">
        <v>9</v>
      </c>
      <c r="E10" t="s">
        <v>24</v>
      </c>
      <c r="F10" t="s">
        <v>28</v>
      </c>
      <c r="G10" t="s">
        <v>158</v>
      </c>
      <c r="H10">
        <v>1</v>
      </c>
      <c r="I10" s="21">
        <v>1</v>
      </c>
      <c r="J10" s="16">
        <v>0</v>
      </c>
      <c r="K10" s="2">
        <v>0</v>
      </c>
      <c r="L10" s="2">
        <f t="shared" si="16"/>
        <v>0</v>
      </c>
      <c r="M10" s="16">
        <v>2</v>
      </c>
      <c r="N10">
        <v>2</v>
      </c>
      <c r="O10" s="2">
        <f t="shared" si="17"/>
        <v>0</v>
      </c>
      <c r="P10" s="16">
        <v>0</v>
      </c>
      <c r="Q10" s="2">
        <v>1</v>
      </c>
      <c r="R10" s="24">
        <f t="shared" si="18"/>
        <v>1</v>
      </c>
      <c r="S10" s="2">
        <v>3</v>
      </c>
      <c r="T10">
        <v>3</v>
      </c>
      <c r="U10">
        <f t="shared" si="19"/>
        <v>0</v>
      </c>
      <c r="V10" s="2">
        <v>2</v>
      </c>
      <c r="W10" s="2">
        <v>2</v>
      </c>
      <c r="X10" s="2">
        <f t="shared" si="20"/>
        <v>0</v>
      </c>
      <c r="Y10" s="16">
        <v>0</v>
      </c>
      <c r="Z10" s="2">
        <v>0</v>
      </c>
      <c r="AA10" s="11">
        <f t="shared" si="21"/>
        <v>0</v>
      </c>
      <c r="AB10" s="2">
        <v>3</v>
      </c>
      <c r="AC10" s="2">
        <v>1</v>
      </c>
      <c r="AD10" s="25">
        <f t="shared" si="22"/>
        <v>-2</v>
      </c>
      <c r="AE10" s="2">
        <v>3</v>
      </c>
      <c r="AF10" s="2">
        <v>3</v>
      </c>
      <c r="AG10" s="2">
        <f t="shared" si="23"/>
        <v>0</v>
      </c>
      <c r="AH10" s="2">
        <v>3</v>
      </c>
      <c r="AI10" s="2">
        <v>3</v>
      </c>
      <c r="AJ10">
        <f t="shared" si="24"/>
        <v>0</v>
      </c>
      <c r="AK10" s="2">
        <v>0</v>
      </c>
      <c r="AL10" s="2">
        <v>0</v>
      </c>
      <c r="AM10">
        <f t="shared" si="25"/>
        <v>0</v>
      </c>
      <c r="AN10" s="16">
        <v>1</v>
      </c>
      <c r="AO10" s="2">
        <v>1</v>
      </c>
      <c r="AP10">
        <f t="shared" si="26"/>
        <v>0</v>
      </c>
      <c r="AQ10" s="2">
        <v>2</v>
      </c>
      <c r="AR10" s="2">
        <v>2</v>
      </c>
      <c r="AS10" s="2">
        <f t="shared" si="27"/>
        <v>0</v>
      </c>
      <c r="AT10" s="2">
        <v>2</v>
      </c>
      <c r="AU10" s="2">
        <v>2</v>
      </c>
      <c r="AV10">
        <f t="shared" si="28"/>
        <v>0</v>
      </c>
      <c r="AW10" s="2">
        <v>2</v>
      </c>
      <c r="AX10" s="2">
        <v>2</v>
      </c>
      <c r="AY10" s="2">
        <f t="shared" si="29"/>
        <v>0</v>
      </c>
      <c r="AZ10" s="2">
        <v>0</v>
      </c>
      <c r="BA10" s="2">
        <v>0</v>
      </c>
      <c r="BB10" s="14">
        <f t="shared" si="30"/>
        <v>0</v>
      </c>
      <c r="BC10" s="2">
        <v>2</v>
      </c>
      <c r="BD10" s="2">
        <v>2</v>
      </c>
      <c r="BE10" s="2">
        <f t="shared" si="31"/>
        <v>0</v>
      </c>
    </row>
    <row r="11" spans="1:57" x14ac:dyDescent="0.25">
      <c r="A11">
        <v>132</v>
      </c>
      <c r="B11" t="s">
        <v>9</v>
      </c>
      <c r="C11">
        <v>1.61</v>
      </c>
      <c r="D11" s="2">
        <v>7</v>
      </c>
      <c r="E11" t="s">
        <v>24</v>
      </c>
      <c r="F11" t="s">
        <v>27</v>
      </c>
      <c r="G11" t="s">
        <v>158</v>
      </c>
      <c r="H11">
        <v>1</v>
      </c>
      <c r="I11" s="21">
        <v>1</v>
      </c>
      <c r="J11" s="16">
        <v>0</v>
      </c>
      <c r="K11" s="2">
        <v>0</v>
      </c>
      <c r="L11" s="2">
        <f t="shared" si="16"/>
        <v>0</v>
      </c>
      <c r="M11" s="16">
        <v>2</v>
      </c>
      <c r="N11">
        <v>2</v>
      </c>
      <c r="O11" s="2">
        <f t="shared" si="17"/>
        <v>0</v>
      </c>
      <c r="P11" s="16">
        <v>2</v>
      </c>
      <c r="Q11">
        <v>2</v>
      </c>
      <c r="R11" s="2">
        <f t="shared" si="18"/>
        <v>0</v>
      </c>
      <c r="S11" s="2">
        <v>3</v>
      </c>
      <c r="T11">
        <v>3</v>
      </c>
      <c r="U11">
        <f t="shared" si="19"/>
        <v>0</v>
      </c>
      <c r="V11" s="2">
        <v>2</v>
      </c>
      <c r="W11" s="2">
        <v>1</v>
      </c>
      <c r="X11" s="24">
        <f t="shared" si="20"/>
        <v>-1</v>
      </c>
      <c r="Y11" s="16">
        <v>1</v>
      </c>
      <c r="Z11" s="2">
        <v>1</v>
      </c>
      <c r="AA11" s="11">
        <f t="shared" si="21"/>
        <v>0</v>
      </c>
      <c r="AB11" s="2">
        <v>5</v>
      </c>
      <c r="AC11" s="2">
        <v>5</v>
      </c>
      <c r="AD11">
        <f t="shared" si="22"/>
        <v>0</v>
      </c>
      <c r="AE11" s="2">
        <v>1</v>
      </c>
      <c r="AF11" s="2">
        <v>1</v>
      </c>
      <c r="AG11" s="2">
        <f t="shared" si="23"/>
        <v>0</v>
      </c>
      <c r="AH11" s="2">
        <v>4</v>
      </c>
      <c r="AI11" s="2">
        <v>4</v>
      </c>
      <c r="AJ11">
        <f t="shared" si="24"/>
        <v>0</v>
      </c>
      <c r="AK11" s="2">
        <v>1</v>
      </c>
      <c r="AL11" s="2">
        <v>1</v>
      </c>
      <c r="AM11">
        <f t="shared" si="25"/>
        <v>0</v>
      </c>
      <c r="AN11" s="16">
        <v>2</v>
      </c>
      <c r="AO11" s="2">
        <v>2</v>
      </c>
      <c r="AP11">
        <f t="shared" si="26"/>
        <v>0</v>
      </c>
      <c r="AQ11" s="2">
        <v>1</v>
      </c>
      <c r="AR11" s="2">
        <v>2</v>
      </c>
      <c r="AS11" s="24">
        <f t="shared" si="27"/>
        <v>1</v>
      </c>
      <c r="AT11" s="2">
        <v>3</v>
      </c>
      <c r="AU11" s="2">
        <v>3</v>
      </c>
      <c r="AV11">
        <f t="shared" si="28"/>
        <v>0</v>
      </c>
      <c r="AW11" s="2">
        <v>2</v>
      </c>
      <c r="AX11" s="2">
        <v>2</v>
      </c>
      <c r="AY11" s="2">
        <f t="shared" si="29"/>
        <v>0</v>
      </c>
      <c r="AZ11" s="2">
        <v>1</v>
      </c>
      <c r="BA11" s="2">
        <v>0</v>
      </c>
      <c r="BB11" s="27">
        <f t="shared" si="30"/>
        <v>-1</v>
      </c>
      <c r="BC11" s="2">
        <v>2</v>
      </c>
      <c r="BD11" s="2">
        <v>1</v>
      </c>
      <c r="BE11" s="24">
        <f t="shared" si="31"/>
        <v>-1</v>
      </c>
    </row>
    <row r="12" spans="1:57" x14ac:dyDescent="0.25">
      <c r="A12" s="5">
        <v>192</v>
      </c>
      <c r="B12" s="5" t="s">
        <v>154</v>
      </c>
      <c r="C12" s="5">
        <v>-0.37</v>
      </c>
      <c r="D12" s="2">
        <v>14</v>
      </c>
      <c r="E12" s="5" t="s">
        <v>24</v>
      </c>
      <c r="F12" s="5" t="s">
        <v>26</v>
      </c>
      <c r="G12" t="s">
        <v>157</v>
      </c>
      <c r="H12" s="5">
        <v>1</v>
      </c>
      <c r="I12" s="22">
        <v>0.25</v>
      </c>
      <c r="J12" s="18">
        <v>0</v>
      </c>
      <c r="K12" s="2">
        <v>0</v>
      </c>
      <c r="L12" s="2">
        <f t="shared" ref="L12:L21" si="32">K12-J12</f>
        <v>0</v>
      </c>
      <c r="M12" s="16">
        <v>2</v>
      </c>
      <c r="N12">
        <v>2</v>
      </c>
      <c r="O12" s="2">
        <f t="shared" ref="O12:O21" si="33">N12-M12</f>
        <v>0</v>
      </c>
      <c r="P12" s="18">
        <v>0</v>
      </c>
      <c r="Q12" s="2">
        <v>0</v>
      </c>
      <c r="R12" s="2">
        <f t="shared" ref="R12:R21" si="34">Q12-P12</f>
        <v>0</v>
      </c>
      <c r="S12" s="2">
        <v>1</v>
      </c>
      <c r="T12" s="2">
        <v>1</v>
      </c>
      <c r="U12">
        <f t="shared" ref="U12:U21" si="35">T12-S12</f>
        <v>0</v>
      </c>
      <c r="V12" s="2">
        <v>3</v>
      </c>
      <c r="W12" s="2">
        <v>3</v>
      </c>
      <c r="X12" s="2">
        <f t="shared" ref="X12:X21" si="36">W12-V12</f>
        <v>0</v>
      </c>
      <c r="Y12" s="16">
        <v>0</v>
      </c>
      <c r="Z12" s="2">
        <v>0</v>
      </c>
      <c r="AA12" s="11">
        <f t="shared" ref="AA12:AA21" si="37">Z12-Y12</f>
        <v>0</v>
      </c>
      <c r="AB12" s="2">
        <v>5</v>
      </c>
      <c r="AC12" s="2">
        <v>5</v>
      </c>
      <c r="AD12">
        <f t="shared" ref="AD12:AD21" si="38">AC12-AB12</f>
        <v>0</v>
      </c>
      <c r="AE12" s="2">
        <v>2</v>
      </c>
      <c r="AF12" s="2">
        <v>2</v>
      </c>
      <c r="AG12" s="2">
        <f t="shared" ref="AG12:AG21" si="39">AF12-AE12</f>
        <v>0</v>
      </c>
      <c r="AH12" s="2">
        <v>3</v>
      </c>
      <c r="AI12" s="2">
        <v>3</v>
      </c>
      <c r="AJ12">
        <f t="shared" ref="AJ12:AJ21" si="40">AI12-AH12</f>
        <v>0</v>
      </c>
      <c r="AK12" s="2">
        <v>2</v>
      </c>
      <c r="AL12" s="2">
        <v>2</v>
      </c>
      <c r="AM12">
        <f t="shared" ref="AM12:AM21" si="41">AL12-AK12</f>
        <v>0</v>
      </c>
      <c r="AN12" s="16">
        <v>2</v>
      </c>
      <c r="AO12" s="2">
        <v>2</v>
      </c>
      <c r="AP12">
        <f t="shared" ref="AP12:AP21" si="42">AO12-AN12</f>
        <v>0</v>
      </c>
      <c r="AQ12" s="2">
        <v>2</v>
      </c>
      <c r="AR12" s="2">
        <v>2</v>
      </c>
      <c r="AS12" s="2">
        <f t="shared" ref="AS12:AS21" si="43">AR12-AQ12</f>
        <v>0</v>
      </c>
      <c r="AT12" s="2">
        <v>3</v>
      </c>
      <c r="AU12" s="2">
        <v>3</v>
      </c>
      <c r="AV12">
        <f t="shared" ref="AV12:AV21" si="44">AU12-AT12</f>
        <v>0</v>
      </c>
      <c r="AW12" s="2">
        <v>2</v>
      </c>
      <c r="AX12" s="2">
        <v>2</v>
      </c>
      <c r="AY12" s="2">
        <f t="shared" ref="AY12:AY21" si="45">AX12-AW12</f>
        <v>0</v>
      </c>
      <c r="AZ12" s="2">
        <v>1</v>
      </c>
      <c r="BA12" s="2">
        <v>1</v>
      </c>
      <c r="BB12" s="14">
        <f t="shared" ref="BB12:BB21" si="46">BA12-AZ12</f>
        <v>0</v>
      </c>
      <c r="BC12" s="2">
        <v>3</v>
      </c>
      <c r="BD12" s="2">
        <v>3</v>
      </c>
      <c r="BE12" s="2">
        <f t="shared" ref="BE12:BE21" si="47">BD12-BC12</f>
        <v>0</v>
      </c>
    </row>
    <row r="13" spans="1:57" x14ac:dyDescent="0.25">
      <c r="A13" s="5">
        <v>193</v>
      </c>
      <c r="B13" s="5" t="s">
        <v>154</v>
      </c>
      <c r="C13" s="5">
        <v>-0.37</v>
      </c>
      <c r="D13" s="2">
        <v>7</v>
      </c>
      <c r="E13" s="5" t="s">
        <v>24</v>
      </c>
      <c r="F13" t="s">
        <v>27</v>
      </c>
      <c r="G13" s="5" t="s">
        <v>158</v>
      </c>
      <c r="H13" s="5">
        <v>1</v>
      </c>
      <c r="I13" s="21">
        <v>0.25</v>
      </c>
      <c r="J13" s="16">
        <v>0</v>
      </c>
      <c r="K13" s="2">
        <v>0</v>
      </c>
      <c r="L13" s="2">
        <f t="shared" si="32"/>
        <v>0</v>
      </c>
      <c r="M13" s="16">
        <v>0</v>
      </c>
      <c r="N13">
        <v>0</v>
      </c>
      <c r="O13" s="2">
        <f t="shared" si="33"/>
        <v>0</v>
      </c>
      <c r="P13" s="16">
        <v>0</v>
      </c>
      <c r="Q13" s="2">
        <v>0</v>
      </c>
      <c r="R13" s="2">
        <f t="shared" si="34"/>
        <v>0</v>
      </c>
      <c r="S13" s="2">
        <v>2</v>
      </c>
      <c r="T13" s="2">
        <v>1</v>
      </c>
      <c r="U13" s="25">
        <f t="shared" si="35"/>
        <v>-1</v>
      </c>
      <c r="V13">
        <v>2</v>
      </c>
      <c r="W13">
        <v>1</v>
      </c>
      <c r="X13" s="24">
        <f t="shared" si="36"/>
        <v>-1</v>
      </c>
      <c r="Y13" s="16">
        <v>4</v>
      </c>
      <c r="Z13" s="2">
        <v>4</v>
      </c>
      <c r="AA13" s="11">
        <f t="shared" si="37"/>
        <v>0</v>
      </c>
      <c r="AB13" s="2">
        <v>3</v>
      </c>
      <c r="AC13" s="2">
        <v>3</v>
      </c>
      <c r="AD13">
        <f t="shared" si="38"/>
        <v>0</v>
      </c>
      <c r="AE13" s="2">
        <v>2</v>
      </c>
      <c r="AF13" s="2">
        <v>2</v>
      </c>
      <c r="AG13" s="2">
        <f t="shared" si="39"/>
        <v>0</v>
      </c>
      <c r="AH13" s="2">
        <v>4</v>
      </c>
      <c r="AI13" s="2">
        <v>4</v>
      </c>
      <c r="AJ13">
        <f t="shared" si="40"/>
        <v>0</v>
      </c>
      <c r="AK13" s="2">
        <v>0</v>
      </c>
      <c r="AL13" s="2">
        <v>0</v>
      </c>
      <c r="AM13">
        <f t="shared" si="41"/>
        <v>0</v>
      </c>
      <c r="AN13" s="16">
        <v>1</v>
      </c>
      <c r="AO13" s="2">
        <v>0</v>
      </c>
      <c r="AP13" s="25">
        <f t="shared" si="42"/>
        <v>-1</v>
      </c>
      <c r="AQ13" s="2">
        <v>0</v>
      </c>
      <c r="AR13" s="2">
        <v>0</v>
      </c>
      <c r="AS13" s="2">
        <f t="shared" si="43"/>
        <v>0</v>
      </c>
      <c r="AT13" s="2">
        <v>1</v>
      </c>
      <c r="AU13" s="2">
        <v>1</v>
      </c>
      <c r="AV13">
        <f t="shared" si="44"/>
        <v>0</v>
      </c>
      <c r="AW13" s="2">
        <v>2</v>
      </c>
      <c r="AX13" s="2">
        <v>2</v>
      </c>
      <c r="AY13" s="2">
        <f t="shared" si="45"/>
        <v>0</v>
      </c>
      <c r="AZ13" s="2">
        <v>2</v>
      </c>
      <c r="BA13" s="2">
        <v>2</v>
      </c>
      <c r="BB13" s="14">
        <f t="shared" si="46"/>
        <v>0</v>
      </c>
      <c r="BC13" s="2">
        <v>3</v>
      </c>
      <c r="BD13" s="2">
        <v>2</v>
      </c>
      <c r="BE13" s="24">
        <f t="shared" si="47"/>
        <v>-1</v>
      </c>
    </row>
    <row r="14" spans="1:57" x14ac:dyDescent="0.25">
      <c r="A14" s="5">
        <v>194</v>
      </c>
      <c r="B14" s="5" t="s">
        <v>154</v>
      </c>
      <c r="C14" s="5">
        <v>-0.37</v>
      </c>
      <c r="D14" s="2">
        <v>90</v>
      </c>
      <c r="E14" s="5" t="s">
        <v>152</v>
      </c>
      <c r="F14" t="s">
        <v>25</v>
      </c>
      <c r="G14" t="s">
        <v>157</v>
      </c>
      <c r="H14" s="5">
        <v>1</v>
      </c>
      <c r="I14" s="21">
        <v>1</v>
      </c>
      <c r="J14" s="16">
        <v>0</v>
      </c>
      <c r="K14" s="2">
        <v>0</v>
      </c>
      <c r="L14" s="2">
        <f t="shared" si="32"/>
        <v>0</v>
      </c>
      <c r="M14" s="16">
        <v>2</v>
      </c>
      <c r="N14">
        <v>2</v>
      </c>
      <c r="O14" s="2">
        <f t="shared" si="33"/>
        <v>0</v>
      </c>
      <c r="P14" s="16">
        <v>2</v>
      </c>
      <c r="Q14" s="2">
        <v>2</v>
      </c>
      <c r="R14" s="2">
        <f t="shared" si="34"/>
        <v>0</v>
      </c>
      <c r="S14" s="2">
        <v>1</v>
      </c>
      <c r="T14" s="2">
        <v>1</v>
      </c>
      <c r="U14">
        <f t="shared" si="35"/>
        <v>0</v>
      </c>
      <c r="V14" s="2">
        <v>2</v>
      </c>
      <c r="W14" s="2">
        <v>2</v>
      </c>
      <c r="X14" s="2">
        <f t="shared" si="36"/>
        <v>0</v>
      </c>
      <c r="Y14" s="16">
        <v>0</v>
      </c>
      <c r="Z14" s="2">
        <v>0</v>
      </c>
      <c r="AA14" s="11">
        <f t="shared" si="37"/>
        <v>0</v>
      </c>
      <c r="AB14" s="2">
        <v>4</v>
      </c>
      <c r="AC14" s="2">
        <v>4</v>
      </c>
      <c r="AD14">
        <f t="shared" si="38"/>
        <v>0</v>
      </c>
      <c r="AE14" s="2">
        <v>2</v>
      </c>
      <c r="AF14" s="2">
        <v>2</v>
      </c>
      <c r="AG14" s="2">
        <f t="shared" si="39"/>
        <v>0</v>
      </c>
      <c r="AH14" s="2">
        <v>3</v>
      </c>
      <c r="AI14" s="2">
        <v>3</v>
      </c>
      <c r="AJ14">
        <f t="shared" si="40"/>
        <v>0</v>
      </c>
      <c r="AK14" s="2">
        <v>2</v>
      </c>
      <c r="AL14" s="2">
        <v>2</v>
      </c>
      <c r="AM14">
        <f t="shared" si="41"/>
        <v>0</v>
      </c>
      <c r="AN14" s="16">
        <v>1</v>
      </c>
      <c r="AO14" s="2">
        <v>1</v>
      </c>
      <c r="AP14">
        <f t="shared" si="42"/>
        <v>0</v>
      </c>
      <c r="AQ14" s="2">
        <v>3</v>
      </c>
      <c r="AR14" s="2">
        <v>3</v>
      </c>
      <c r="AS14" s="2">
        <f t="shared" si="43"/>
        <v>0</v>
      </c>
      <c r="AT14" s="2">
        <v>1</v>
      </c>
      <c r="AU14" s="2">
        <v>1</v>
      </c>
      <c r="AV14">
        <f t="shared" si="44"/>
        <v>0</v>
      </c>
      <c r="AW14" s="2">
        <v>2</v>
      </c>
      <c r="AX14" s="2">
        <v>2</v>
      </c>
      <c r="AY14" s="2">
        <f t="shared" si="45"/>
        <v>0</v>
      </c>
      <c r="AZ14" s="2">
        <v>1</v>
      </c>
      <c r="BA14" s="2">
        <v>0</v>
      </c>
      <c r="BB14" s="27">
        <f t="shared" si="46"/>
        <v>-1</v>
      </c>
      <c r="BC14" s="2">
        <v>2</v>
      </c>
      <c r="BD14" s="2">
        <v>2</v>
      </c>
      <c r="BE14" s="2">
        <f t="shared" si="47"/>
        <v>0</v>
      </c>
    </row>
    <row r="15" spans="1:57" x14ac:dyDescent="0.25">
      <c r="A15" s="5">
        <v>195</v>
      </c>
      <c r="B15" s="5" t="s">
        <v>9</v>
      </c>
      <c r="C15">
        <v>1.61</v>
      </c>
      <c r="D15" s="2">
        <v>38</v>
      </c>
      <c r="E15" s="5" t="s">
        <v>24</v>
      </c>
      <c r="F15" t="s">
        <v>27</v>
      </c>
      <c r="G15" t="s">
        <v>157</v>
      </c>
      <c r="H15" s="5">
        <v>1</v>
      </c>
      <c r="I15" s="21">
        <v>1</v>
      </c>
      <c r="J15" s="16">
        <v>0</v>
      </c>
      <c r="K15" s="2">
        <v>0</v>
      </c>
      <c r="L15" s="2">
        <f t="shared" si="32"/>
        <v>0</v>
      </c>
      <c r="M15" s="16">
        <v>2</v>
      </c>
      <c r="N15">
        <v>2</v>
      </c>
      <c r="O15" s="2">
        <f t="shared" si="33"/>
        <v>0</v>
      </c>
      <c r="P15" s="16">
        <v>2</v>
      </c>
      <c r="Q15" s="2">
        <v>2</v>
      </c>
      <c r="R15" s="2">
        <f t="shared" si="34"/>
        <v>0</v>
      </c>
      <c r="S15" s="2">
        <v>9</v>
      </c>
      <c r="T15" s="2">
        <v>5</v>
      </c>
      <c r="U15" s="25">
        <f t="shared" si="35"/>
        <v>-4</v>
      </c>
      <c r="V15">
        <v>2</v>
      </c>
      <c r="W15">
        <v>1</v>
      </c>
      <c r="X15" s="24">
        <f t="shared" si="36"/>
        <v>-1</v>
      </c>
      <c r="Y15" s="16">
        <v>0</v>
      </c>
      <c r="Z15" s="2">
        <v>0</v>
      </c>
      <c r="AA15" s="11">
        <f t="shared" si="37"/>
        <v>0</v>
      </c>
      <c r="AB15" s="2">
        <v>5</v>
      </c>
      <c r="AC15" s="2">
        <v>2</v>
      </c>
      <c r="AD15" s="25">
        <f t="shared" si="38"/>
        <v>-3</v>
      </c>
      <c r="AE15" s="2">
        <v>1</v>
      </c>
      <c r="AF15" s="2">
        <v>1</v>
      </c>
      <c r="AG15" s="2">
        <f t="shared" si="39"/>
        <v>0</v>
      </c>
      <c r="AH15" s="2">
        <v>4</v>
      </c>
      <c r="AI15" s="2">
        <v>4</v>
      </c>
      <c r="AJ15">
        <f t="shared" si="40"/>
        <v>0</v>
      </c>
      <c r="AK15" s="2">
        <v>2</v>
      </c>
      <c r="AL15" s="2">
        <v>2</v>
      </c>
      <c r="AM15">
        <f t="shared" si="41"/>
        <v>0</v>
      </c>
      <c r="AN15" s="16">
        <v>3</v>
      </c>
      <c r="AO15" s="2">
        <v>3</v>
      </c>
      <c r="AP15">
        <f t="shared" si="42"/>
        <v>0</v>
      </c>
      <c r="AQ15" s="2">
        <v>0</v>
      </c>
      <c r="AR15" s="2">
        <v>2</v>
      </c>
      <c r="AS15" s="24">
        <f t="shared" si="43"/>
        <v>2</v>
      </c>
      <c r="AT15" s="2">
        <v>2</v>
      </c>
      <c r="AU15" s="2">
        <v>3</v>
      </c>
      <c r="AV15" s="25">
        <f t="shared" si="44"/>
        <v>1</v>
      </c>
      <c r="AW15" s="2">
        <v>2</v>
      </c>
      <c r="AX15" s="2">
        <v>2</v>
      </c>
      <c r="AY15" s="2">
        <f t="shared" si="45"/>
        <v>0</v>
      </c>
      <c r="AZ15" s="2">
        <v>0</v>
      </c>
      <c r="BA15" s="2">
        <v>1</v>
      </c>
      <c r="BB15" s="27">
        <f t="shared" si="46"/>
        <v>1</v>
      </c>
      <c r="BC15" s="2">
        <v>2</v>
      </c>
      <c r="BD15" s="2">
        <v>1</v>
      </c>
      <c r="BE15" s="24">
        <f t="shared" si="47"/>
        <v>-1</v>
      </c>
    </row>
    <row r="16" spans="1:57" x14ac:dyDescent="0.25">
      <c r="A16" s="5">
        <v>197</v>
      </c>
      <c r="B16" s="5" t="s">
        <v>9</v>
      </c>
      <c r="C16">
        <v>1.61</v>
      </c>
      <c r="D16" s="2">
        <v>37</v>
      </c>
      <c r="E16" s="5" t="s">
        <v>24</v>
      </c>
      <c r="F16" t="s">
        <v>26</v>
      </c>
      <c r="G16" t="s">
        <v>157</v>
      </c>
      <c r="H16" s="5">
        <v>1</v>
      </c>
      <c r="I16" s="21">
        <v>0.75</v>
      </c>
      <c r="J16" s="16">
        <v>1</v>
      </c>
      <c r="K16" s="2">
        <v>1</v>
      </c>
      <c r="L16" s="2">
        <f t="shared" si="32"/>
        <v>0</v>
      </c>
      <c r="M16" s="16">
        <v>1</v>
      </c>
      <c r="N16">
        <v>2</v>
      </c>
      <c r="O16" s="24">
        <f t="shared" si="33"/>
        <v>1</v>
      </c>
      <c r="P16" s="16">
        <v>0</v>
      </c>
      <c r="Q16" s="2">
        <v>2</v>
      </c>
      <c r="R16" s="24">
        <f t="shared" si="34"/>
        <v>2</v>
      </c>
      <c r="S16" s="2">
        <v>1</v>
      </c>
      <c r="T16" s="2">
        <v>1</v>
      </c>
      <c r="U16">
        <f t="shared" si="35"/>
        <v>0</v>
      </c>
      <c r="V16">
        <v>2</v>
      </c>
      <c r="W16">
        <v>2</v>
      </c>
      <c r="X16" s="2">
        <f t="shared" si="36"/>
        <v>0</v>
      </c>
      <c r="Y16" s="16">
        <v>0</v>
      </c>
      <c r="Z16" s="2">
        <v>0</v>
      </c>
      <c r="AA16" s="11">
        <f t="shared" si="37"/>
        <v>0</v>
      </c>
      <c r="AB16" s="2">
        <v>4</v>
      </c>
      <c r="AC16" s="2">
        <v>2</v>
      </c>
      <c r="AD16" s="25">
        <f t="shared" si="38"/>
        <v>-2</v>
      </c>
      <c r="AE16" s="2">
        <v>1</v>
      </c>
      <c r="AF16" s="2">
        <v>1</v>
      </c>
      <c r="AG16" s="2">
        <f t="shared" si="39"/>
        <v>0</v>
      </c>
      <c r="AH16" s="2">
        <v>4</v>
      </c>
      <c r="AI16" s="2">
        <v>4</v>
      </c>
      <c r="AJ16">
        <f t="shared" si="40"/>
        <v>0</v>
      </c>
      <c r="AK16" s="2">
        <v>0</v>
      </c>
      <c r="AL16" s="2">
        <v>0</v>
      </c>
      <c r="AM16">
        <f t="shared" si="41"/>
        <v>0</v>
      </c>
      <c r="AN16" s="16">
        <v>0</v>
      </c>
      <c r="AO16" s="2">
        <v>1</v>
      </c>
      <c r="AP16" s="25">
        <f t="shared" si="42"/>
        <v>1</v>
      </c>
      <c r="AQ16" s="2">
        <v>0</v>
      </c>
      <c r="AR16" s="2">
        <v>0</v>
      </c>
      <c r="AS16" s="2">
        <f t="shared" si="43"/>
        <v>0</v>
      </c>
      <c r="AT16" s="2">
        <v>3</v>
      </c>
      <c r="AU16" s="2">
        <v>3</v>
      </c>
      <c r="AV16">
        <f t="shared" si="44"/>
        <v>0</v>
      </c>
      <c r="AW16" s="2">
        <v>1</v>
      </c>
      <c r="AX16" s="2">
        <v>1</v>
      </c>
      <c r="AY16" s="2">
        <f t="shared" si="45"/>
        <v>0</v>
      </c>
      <c r="AZ16" s="2">
        <v>1</v>
      </c>
      <c r="BA16" s="2">
        <v>0</v>
      </c>
      <c r="BB16" s="27">
        <f t="shared" si="46"/>
        <v>-1</v>
      </c>
      <c r="BC16" s="2">
        <v>2</v>
      </c>
      <c r="BD16" s="2">
        <v>2</v>
      </c>
      <c r="BE16" s="2">
        <f t="shared" si="47"/>
        <v>0</v>
      </c>
    </row>
    <row r="17" spans="1:57" x14ac:dyDescent="0.25">
      <c r="A17" s="5">
        <v>200</v>
      </c>
      <c r="B17" s="5" t="s">
        <v>154</v>
      </c>
      <c r="C17" s="5">
        <v>-0.37</v>
      </c>
      <c r="D17" s="2">
        <v>80</v>
      </c>
      <c r="E17" s="5" t="s">
        <v>24</v>
      </c>
      <c r="F17" t="s">
        <v>26</v>
      </c>
      <c r="G17" t="s">
        <v>157</v>
      </c>
      <c r="H17" s="5">
        <v>1</v>
      </c>
      <c r="I17" s="21">
        <v>0.25</v>
      </c>
      <c r="J17" s="16">
        <v>2</v>
      </c>
      <c r="K17" s="2">
        <v>2</v>
      </c>
      <c r="L17" s="2">
        <f t="shared" si="32"/>
        <v>0</v>
      </c>
      <c r="M17" s="16">
        <v>0</v>
      </c>
      <c r="N17">
        <v>0</v>
      </c>
      <c r="O17" s="2">
        <f t="shared" si="33"/>
        <v>0</v>
      </c>
      <c r="P17" s="16">
        <v>0</v>
      </c>
      <c r="Q17" s="2">
        <v>0</v>
      </c>
      <c r="R17" s="2">
        <f t="shared" si="34"/>
        <v>0</v>
      </c>
      <c r="S17" s="2">
        <v>1</v>
      </c>
      <c r="T17" s="2">
        <v>1</v>
      </c>
      <c r="U17">
        <f t="shared" si="35"/>
        <v>0</v>
      </c>
      <c r="V17" s="2">
        <v>4</v>
      </c>
      <c r="W17" s="2">
        <v>4</v>
      </c>
      <c r="X17" s="2">
        <f t="shared" si="36"/>
        <v>0</v>
      </c>
      <c r="Y17" s="16">
        <v>0</v>
      </c>
      <c r="Z17" s="2">
        <v>0</v>
      </c>
      <c r="AA17" s="11">
        <f t="shared" si="37"/>
        <v>0</v>
      </c>
      <c r="AB17" s="2">
        <v>5</v>
      </c>
      <c r="AC17" s="2">
        <v>5</v>
      </c>
      <c r="AD17">
        <f t="shared" si="38"/>
        <v>0</v>
      </c>
      <c r="AE17" s="2">
        <v>2</v>
      </c>
      <c r="AF17" s="2">
        <v>2</v>
      </c>
      <c r="AG17" s="2">
        <f t="shared" si="39"/>
        <v>0</v>
      </c>
      <c r="AH17" s="2">
        <v>4</v>
      </c>
      <c r="AI17" s="2">
        <v>4</v>
      </c>
      <c r="AJ17">
        <f t="shared" si="40"/>
        <v>0</v>
      </c>
      <c r="AK17" s="2">
        <v>2</v>
      </c>
      <c r="AL17" s="2">
        <v>2</v>
      </c>
      <c r="AM17">
        <f t="shared" si="41"/>
        <v>0</v>
      </c>
      <c r="AN17" s="16">
        <v>0</v>
      </c>
      <c r="AO17" s="2">
        <v>0</v>
      </c>
      <c r="AP17">
        <f t="shared" si="42"/>
        <v>0</v>
      </c>
      <c r="AQ17" s="2">
        <v>0</v>
      </c>
      <c r="AR17" s="2">
        <v>0</v>
      </c>
      <c r="AS17" s="2">
        <f t="shared" si="43"/>
        <v>0</v>
      </c>
      <c r="AT17" s="2">
        <v>1</v>
      </c>
      <c r="AU17" s="2">
        <v>1</v>
      </c>
      <c r="AV17">
        <f t="shared" si="44"/>
        <v>0</v>
      </c>
      <c r="AW17" s="2">
        <v>2</v>
      </c>
      <c r="AX17" s="2">
        <v>2</v>
      </c>
      <c r="AY17" s="2">
        <f t="shared" si="45"/>
        <v>0</v>
      </c>
      <c r="AZ17" s="2">
        <v>0</v>
      </c>
      <c r="BA17" s="2">
        <v>1</v>
      </c>
      <c r="BB17" s="27">
        <f t="shared" si="46"/>
        <v>1</v>
      </c>
      <c r="BC17" s="2">
        <v>3</v>
      </c>
      <c r="BD17" s="2">
        <v>3</v>
      </c>
      <c r="BE17" s="2">
        <f t="shared" si="47"/>
        <v>0</v>
      </c>
    </row>
    <row r="18" spans="1:57" x14ac:dyDescent="0.25">
      <c r="A18" s="5">
        <v>201</v>
      </c>
      <c r="B18" s="5" t="s">
        <v>154</v>
      </c>
      <c r="C18" s="5">
        <v>-0.37</v>
      </c>
      <c r="D18" s="2">
        <v>14</v>
      </c>
      <c r="E18" s="5" t="s">
        <v>24</v>
      </c>
      <c r="F18" t="s">
        <v>28</v>
      </c>
      <c r="G18" s="5" t="s">
        <v>158</v>
      </c>
      <c r="H18" s="5">
        <v>1</v>
      </c>
      <c r="I18" s="21">
        <v>0.5</v>
      </c>
      <c r="J18" s="16">
        <v>1</v>
      </c>
      <c r="K18" s="2">
        <v>1</v>
      </c>
      <c r="L18" s="2">
        <f t="shared" si="32"/>
        <v>0</v>
      </c>
      <c r="M18" s="16">
        <v>2</v>
      </c>
      <c r="N18">
        <v>2</v>
      </c>
      <c r="O18" s="2">
        <f t="shared" si="33"/>
        <v>0</v>
      </c>
      <c r="P18" s="16">
        <v>2</v>
      </c>
      <c r="Q18" s="2">
        <v>2</v>
      </c>
      <c r="R18" s="2">
        <f t="shared" si="34"/>
        <v>0</v>
      </c>
      <c r="S18" s="2">
        <v>8</v>
      </c>
      <c r="T18" s="2">
        <v>8</v>
      </c>
      <c r="U18">
        <f t="shared" si="35"/>
        <v>0</v>
      </c>
      <c r="V18">
        <v>3</v>
      </c>
      <c r="W18">
        <v>3</v>
      </c>
      <c r="X18" s="2">
        <f t="shared" si="36"/>
        <v>0</v>
      </c>
      <c r="Y18" s="16">
        <v>0</v>
      </c>
      <c r="Z18" s="2">
        <v>0</v>
      </c>
      <c r="AA18" s="11">
        <f t="shared" si="37"/>
        <v>0</v>
      </c>
      <c r="AB18" s="2">
        <v>5</v>
      </c>
      <c r="AC18" s="2">
        <v>5</v>
      </c>
      <c r="AD18">
        <f t="shared" si="38"/>
        <v>0</v>
      </c>
      <c r="AE18" s="2">
        <v>1</v>
      </c>
      <c r="AF18" s="2">
        <v>1</v>
      </c>
      <c r="AG18" s="2">
        <f t="shared" si="39"/>
        <v>0</v>
      </c>
      <c r="AH18" s="2">
        <v>4</v>
      </c>
      <c r="AI18" s="2">
        <v>4</v>
      </c>
      <c r="AJ18">
        <f t="shared" si="40"/>
        <v>0</v>
      </c>
      <c r="AK18" s="2">
        <v>2</v>
      </c>
      <c r="AL18" s="2">
        <v>2</v>
      </c>
      <c r="AM18">
        <f t="shared" si="41"/>
        <v>0</v>
      </c>
      <c r="AN18" s="16">
        <v>3</v>
      </c>
      <c r="AO18" s="2">
        <v>3</v>
      </c>
      <c r="AP18">
        <f t="shared" si="42"/>
        <v>0</v>
      </c>
      <c r="AQ18" s="2">
        <v>0</v>
      </c>
      <c r="AR18" s="2">
        <v>0</v>
      </c>
      <c r="AS18" s="2">
        <f t="shared" si="43"/>
        <v>0</v>
      </c>
      <c r="AT18" s="2">
        <v>2</v>
      </c>
      <c r="AU18" s="2">
        <v>2</v>
      </c>
      <c r="AV18">
        <f t="shared" si="44"/>
        <v>0</v>
      </c>
      <c r="AW18" s="2">
        <v>1</v>
      </c>
      <c r="AX18" s="2">
        <v>1</v>
      </c>
      <c r="AY18" s="2">
        <f t="shared" si="45"/>
        <v>0</v>
      </c>
      <c r="AZ18" s="2">
        <v>1</v>
      </c>
      <c r="BA18" s="2">
        <v>0</v>
      </c>
      <c r="BB18" s="27">
        <f t="shared" si="46"/>
        <v>-1</v>
      </c>
      <c r="BC18" s="2">
        <v>2</v>
      </c>
      <c r="BD18" s="2">
        <v>2</v>
      </c>
      <c r="BE18" s="2">
        <f t="shared" si="47"/>
        <v>0</v>
      </c>
    </row>
    <row r="19" spans="1:57" x14ac:dyDescent="0.25">
      <c r="A19" s="5">
        <v>207</v>
      </c>
      <c r="B19" s="5" t="s">
        <v>154</v>
      </c>
      <c r="C19" s="5">
        <v>-0.37</v>
      </c>
      <c r="D19" s="2">
        <v>14</v>
      </c>
      <c r="E19" s="5" t="s">
        <v>153</v>
      </c>
      <c r="F19" t="s">
        <v>27</v>
      </c>
      <c r="G19" t="s">
        <v>157</v>
      </c>
      <c r="H19" s="5">
        <v>1</v>
      </c>
      <c r="I19" s="21">
        <v>0.25</v>
      </c>
      <c r="J19" s="16">
        <v>2</v>
      </c>
      <c r="K19" s="2">
        <v>2</v>
      </c>
      <c r="L19" s="2">
        <f t="shared" si="32"/>
        <v>0</v>
      </c>
      <c r="M19" s="16">
        <v>3</v>
      </c>
      <c r="N19">
        <v>3</v>
      </c>
      <c r="O19" s="2">
        <f t="shared" si="33"/>
        <v>0</v>
      </c>
      <c r="P19" s="16">
        <v>3</v>
      </c>
      <c r="Q19" s="2">
        <v>3</v>
      </c>
      <c r="R19" s="2">
        <f t="shared" si="34"/>
        <v>0</v>
      </c>
      <c r="S19" s="2">
        <v>1</v>
      </c>
      <c r="T19" s="2">
        <v>1</v>
      </c>
      <c r="U19">
        <f t="shared" si="35"/>
        <v>0</v>
      </c>
      <c r="V19">
        <v>3</v>
      </c>
      <c r="W19">
        <v>1</v>
      </c>
      <c r="X19" s="24">
        <f t="shared" si="36"/>
        <v>-2</v>
      </c>
      <c r="Y19" s="16">
        <v>1</v>
      </c>
      <c r="Z19" s="2">
        <v>1</v>
      </c>
      <c r="AA19" s="11">
        <f t="shared" si="37"/>
        <v>0</v>
      </c>
      <c r="AB19" s="2">
        <v>1</v>
      </c>
      <c r="AC19" s="2">
        <v>1</v>
      </c>
      <c r="AD19">
        <f t="shared" si="38"/>
        <v>0</v>
      </c>
      <c r="AE19" s="2">
        <v>3</v>
      </c>
      <c r="AF19" s="2">
        <v>3</v>
      </c>
      <c r="AG19" s="2">
        <f t="shared" si="39"/>
        <v>0</v>
      </c>
      <c r="AH19" s="2">
        <v>3</v>
      </c>
      <c r="AI19" s="2">
        <v>3</v>
      </c>
      <c r="AJ19">
        <f t="shared" si="40"/>
        <v>0</v>
      </c>
      <c r="AK19" s="2">
        <v>0</v>
      </c>
      <c r="AL19" s="2">
        <v>0</v>
      </c>
      <c r="AM19">
        <f t="shared" si="41"/>
        <v>0</v>
      </c>
      <c r="AN19" s="16">
        <v>0</v>
      </c>
      <c r="AO19" s="2">
        <v>0</v>
      </c>
      <c r="AP19">
        <f t="shared" si="42"/>
        <v>0</v>
      </c>
      <c r="AQ19" s="2">
        <v>2</v>
      </c>
      <c r="AR19" s="2">
        <v>2</v>
      </c>
      <c r="AS19" s="2">
        <f t="shared" si="43"/>
        <v>0</v>
      </c>
      <c r="AT19" s="2">
        <v>1</v>
      </c>
      <c r="AU19" s="2">
        <v>1</v>
      </c>
      <c r="AV19">
        <f t="shared" si="44"/>
        <v>0</v>
      </c>
      <c r="AW19" s="2">
        <v>2</v>
      </c>
      <c r="AX19" s="2">
        <v>2</v>
      </c>
      <c r="AY19" s="2">
        <f t="shared" si="45"/>
        <v>0</v>
      </c>
      <c r="AZ19" s="2">
        <v>1</v>
      </c>
      <c r="BA19" s="2">
        <v>1</v>
      </c>
      <c r="BB19" s="14">
        <f t="shared" si="46"/>
        <v>0</v>
      </c>
      <c r="BC19" s="2">
        <v>3</v>
      </c>
      <c r="BD19" s="2">
        <v>3</v>
      </c>
      <c r="BE19" s="2">
        <f t="shared" si="47"/>
        <v>0</v>
      </c>
    </row>
    <row r="20" spans="1:57" x14ac:dyDescent="0.25">
      <c r="A20" s="5">
        <v>209</v>
      </c>
      <c r="B20" s="5" t="s">
        <v>154</v>
      </c>
      <c r="C20" s="5">
        <v>-0.37</v>
      </c>
      <c r="D20" s="2">
        <v>40</v>
      </c>
      <c r="E20" s="5" t="s">
        <v>24</v>
      </c>
      <c r="F20" t="s">
        <v>28</v>
      </c>
      <c r="G20" t="s">
        <v>157</v>
      </c>
      <c r="H20" s="5">
        <v>1</v>
      </c>
      <c r="I20" s="21">
        <v>0.25</v>
      </c>
      <c r="J20" s="16">
        <v>0</v>
      </c>
      <c r="K20" s="2">
        <v>0</v>
      </c>
      <c r="L20" s="2">
        <f t="shared" si="32"/>
        <v>0</v>
      </c>
      <c r="M20" s="16">
        <v>2</v>
      </c>
      <c r="N20">
        <v>2</v>
      </c>
      <c r="O20" s="2">
        <f t="shared" si="33"/>
        <v>0</v>
      </c>
      <c r="P20" s="16">
        <v>2</v>
      </c>
      <c r="Q20" s="2">
        <v>2</v>
      </c>
      <c r="R20" s="2">
        <f t="shared" si="34"/>
        <v>0</v>
      </c>
      <c r="S20" s="2">
        <v>4</v>
      </c>
      <c r="T20" s="2">
        <v>4</v>
      </c>
      <c r="U20">
        <f t="shared" si="35"/>
        <v>0</v>
      </c>
      <c r="V20">
        <v>4</v>
      </c>
      <c r="W20">
        <v>4</v>
      </c>
      <c r="X20" s="2">
        <f t="shared" si="36"/>
        <v>0</v>
      </c>
      <c r="Y20" s="16">
        <v>0</v>
      </c>
      <c r="Z20" s="2">
        <v>0</v>
      </c>
      <c r="AA20" s="11">
        <f t="shared" si="37"/>
        <v>0</v>
      </c>
      <c r="AB20" s="2">
        <v>3</v>
      </c>
      <c r="AC20" s="2">
        <v>2</v>
      </c>
      <c r="AD20" s="25">
        <f t="shared" si="38"/>
        <v>-1</v>
      </c>
      <c r="AE20" s="2">
        <v>3</v>
      </c>
      <c r="AF20" s="2">
        <v>3</v>
      </c>
      <c r="AG20" s="2">
        <f t="shared" si="39"/>
        <v>0</v>
      </c>
      <c r="AH20" s="2">
        <v>4</v>
      </c>
      <c r="AI20" s="2">
        <v>4</v>
      </c>
      <c r="AJ20">
        <f t="shared" si="40"/>
        <v>0</v>
      </c>
      <c r="AK20" s="2">
        <v>2</v>
      </c>
      <c r="AL20" s="2">
        <v>1</v>
      </c>
      <c r="AM20" s="25">
        <f t="shared" si="41"/>
        <v>-1</v>
      </c>
      <c r="AN20" s="16">
        <v>3</v>
      </c>
      <c r="AO20" s="2">
        <v>3</v>
      </c>
      <c r="AP20">
        <f t="shared" si="42"/>
        <v>0</v>
      </c>
      <c r="AQ20" s="2">
        <v>1</v>
      </c>
      <c r="AR20" s="2">
        <v>2</v>
      </c>
      <c r="AS20" s="24">
        <f t="shared" si="43"/>
        <v>1</v>
      </c>
      <c r="AT20" s="2">
        <v>2</v>
      </c>
      <c r="AU20" s="2">
        <v>2</v>
      </c>
      <c r="AV20">
        <f t="shared" si="44"/>
        <v>0</v>
      </c>
      <c r="AW20" s="2">
        <v>1</v>
      </c>
      <c r="AX20" s="2">
        <v>2</v>
      </c>
      <c r="AY20" s="24">
        <f t="shared" si="45"/>
        <v>1</v>
      </c>
      <c r="AZ20" s="2">
        <v>3</v>
      </c>
      <c r="BA20" s="2">
        <v>1</v>
      </c>
      <c r="BB20" s="27">
        <f t="shared" si="46"/>
        <v>-2</v>
      </c>
      <c r="BC20" s="2">
        <v>0</v>
      </c>
      <c r="BD20" s="2">
        <v>0</v>
      </c>
      <c r="BE20" s="2">
        <f t="shared" si="47"/>
        <v>0</v>
      </c>
    </row>
    <row r="21" spans="1:57" x14ac:dyDescent="0.25">
      <c r="A21" s="5">
        <v>210</v>
      </c>
      <c r="B21" t="s">
        <v>9</v>
      </c>
      <c r="C21">
        <v>1.61</v>
      </c>
      <c r="D21" s="2">
        <v>9</v>
      </c>
      <c r="E21" t="s">
        <v>24</v>
      </c>
      <c r="F21" t="s">
        <v>25</v>
      </c>
      <c r="G21" t="s">
        <v>158</v>
      </c>
      <c r="H21">
        <v>1</v>
      </c>
      <c r="I21" s="21">
        <v>0.75</v>
      </c>
      <c r="J21" s="16">
        <v>0</v>
      </c>
      <c r="K21" s="2">
        <v>0</v>
      </c>
      <c r="L21" s="2">
        <f t="shared" si="32"/>
        <v>0</v>
      </c>
      <c r="M21" s="16">
        <v>0</v>
      </c>
      <c r="N21">
        <v>0</v>
      </c>
      <c r="O21" s="2">
        <f t="shared" si="33"/>
        <v>0</v>
      </c>
      <c r="P21" s="16">
        <v>0</v>
      </c>
      <c r="Q21" s="2">
        <v>0</v>
      </c>
      <c r="R21" s="2">
        <f t="shared" si="34"/>
        <v>0</v>
      </c>
      <c r="S21" s="2">
        <v>5</v>
      </c>
      <c r="T21" s="2">
        <v>4.5</v>
      </c>
      <c r="U21" s="25">
        <f t="shared" si="35"/>
        <v>-0.5</v>
      </c>
      <c r="V21" s="7">
        <v>4</v>
      </c>
      <c r="W21" s="7">
        <v>4</v>
      </c>
      <c r="X21" s="2">
        <f t="shared" si="36"/>
        <v>0</v>
      </c>
      <c r="Y21" s="16">
        <v>0</v>
      </c>
      <c r="Z21" s="2">
        <v>0</v>
      </c>
      <c r="AA21" s="11">
        <f t="shared" si="37"/>
        <v>0</v>
      </c>
      <c r="AB21" s="2">
        <v>3</v>
      </c>
      <c r="AC21" s="2">
        <v>1</v>
      </c>
      <c r="AD21" s="25">
        <f t="shared" si="38"/>
        <v>-2</v>
      </c>
      <c r="AE21" s="2">
        <v>2</v>
      </c>
      <c r="AF21" s="2">
        <v>2</v>
      </c>
      <c r="AG21" s="2">
        <f t="shared" si="39"/>
        <v>0</v>
      </c>
      <c r="AH21" s="2">
        <v>4</v>
      </c>
      <c r="AI21" s="2">
        <v>4</v>
      </c>
      <c r="AJ21">
        <f t="shared" si="40"/>
        <v>0</v>
      </c>
      <c r="AK21" s="2">
        <v>2</v>
      </c>
      <c r="AL21" s="2">
        <v>2</v>
      </c>
      <c r="AM21">
        <f t="shared" si="41"/>
        <v>0</v>
      </c>
      <c r="AN21" s="16">
        <v>0</v>
      </c>
      <c r="AO21" s="2">
        <v>0</v>
      </c>
      <c r="AP21">
        <f t="shared" si="42"/>
        <v>0</v>
      </c>
      <c r="AQ21" s="2">
        <v>0</v>
      </c>
      <c r="AR21" s="2">
        <v>0</v>
      </c>
      <c r="AS21" s="2">
        <f t="shared" si="43"/>
        <v>0</v>
      </c>
      <c r="AT21" s="2">
        <v>2</v>
      </c>
      <c r="AU21" s="2">
        <v>2</v>
      </c>
      <c r="AV21">
        <f t="shared" si="44"/>
        <v>0</v>
      </c>
      <c r="AW21" s="2">
        <v>2</v>
      </c>
      <c r="AX21" s="2">
        <v>2</v>
      </c>
      <c r="AY21" s="2">
        <f t="shared" si="45"/>
        <v>0</v>
      </c>
      <c r="AZ21" s="2">
        <v>1</v>
      </c>
      <c r="BA21" s="2">
        <v>1</v>
      </c>
      <c r="BB21" s="14">
        <f t="shared" si="46"/>
        <v>0</v>
      </c>
      <c r="BC21" s="2">
        <v>1</v>
      </c>
      <c r="BD21" s="2">
        <v>1</v>
      </c>
      <c r="BE21" s="2">
        <f t="shared" si="47"/>
        <v>0</v>
      </c>
    </row>
    <row r="22" spans="1:57" x14ac:dyDescent="0.25">
      <c r="A22" s="5">
        <v>220</v>
      </c>
      <c r="B22" t="s">
        <v>154</v>
      </c>
      <c r="C22" s="5">
        <v>-0.37</v>
      </c>
      <c r="D22" s="2">
        <v>14</v>
      </c>
      <c r="E22" t="s">
        <v>24</v>
      </c>
      <c r="F22" t="s">
        <v>28</v>
      </c>
      <c r="G22" t="s">
        <v>157</v>
      </c>
      <c r="H22">
        <v>1</v>
      </c>
      <c r="I22" s="21">
        <v>0.75</v>
      </c>
      <c r="J22" s="16">
        <v>0</v>
      </c>
      <c r="K22" s="2">
        <v>0</v>
      </c>
      <c r="L22" s="2">
        <f t="shared" ref="L22:L27" si="48">K22-J22</f>
        <v>0</v>
      </c>
      <c r="M22" s="16">
        <v>2</v>
      </c>
      <c r="N22" s="16">
        <v>2</v>
      </c>
      <c r="O22" s="2">
        <f t="shared" ref="O22:O27" si="49">N22-M22</f>
        <v>0</v>
      </c>
      <c r="P22" s="16">
        <v>2</v>
      </c>
      <c r="Q22" s="2">
        <v>2</v>
      </c>
      <c r="R22" s="2">
        <f t="shared" ref="R22:R27" si="50">Q22-P22</f>
        <v>0</v>
      </c>
      <c r="S22" s="2">
        <v>2</v>
      </c>
      <c r="T22" s="2">
        <v>1</v>
      </c>
      <c r="U22" s="25">
        <f t="shared" ref="U22:U27" si="51">T22-S22</f>
        <v>-1</v>
      </c>
      <c r="V22" s="16">
        <v>4</v>
      </c>
      <c r="W22" s="16">
        <v>1</v>
      </c>
      <c r="X22" s="24">
        <f t="shared" ref="X22:X27" si="52">W22-V22</f>
        <v>-3</v>
      </c>
      <c r="Y22" s="16">
        <v>0</v>
      </c>
      <c r="Z22" s="2">
        <v>0</v>
      </c>
      <c r="AA22" s="11">
        <f t="shared" ref="AA22:AA27" si="53">Z22-Y22</f>
        <v>0</v>
      </c>
      <c r="AB22" s="2">
        <v>5</v>
      </c>
      <c r="AC22" s="2">
        <v>4</v>
      </c>
      <c r="AD22" s="25">
        <f t="shared" ref="AD22:AD27" si="54">AC22-AB22</f>
        <v>-1</v>
      </c>
      <c r="AE22" s="2">
        <v>1</v>
      </c>
      <c r="AF22" s="2">
        <v>1</v>
      </c>
      <c r="AG22" s="2">
        <f t="shared" ref="AG22:AG27" si="55">AF22-AE22</f>
        <v>0</v>
      </c>
      <c r="AH22" s="2">
        <v>3</v>
      </c>
      <c r="AI22" s="2">
        <v>4</v>
      </c>
      <c r="AJ22" s="25">
        <f t="shared" ref="AJ22:AJ27" si="56">AI22-AH22</f>
        <v>1</v>
      </c>
      <c r="AK22" s="2">
        <v>0</v>
      </c>
      <c r="AL22" s="2">
        <v>0</v>
      </c>
      <c r="AM22">
        <f t="shared" ref="AM22:AM27" si="57">AL22-AK22</f>
        <v>0</v>
      </c>
      <c r="AN22" s="16">
        <v>2</v>
      </c>
      <c r="AO22" s="2">
        <v>2</v>
      </c>
      <c r="AP22">
        <f t="shared" ref="AP22:AP27" si="58">AO22-AN22</f>
        <v>0</v>
      </c>
      <c r="AQ22" s="2">
        <v>0</v>
      </c>
      <c r="AR22" s="2">
        <v>0</v>
      </c>
      <c r="AS22" s="2">
        <f t="shared" ref="AS22:AS27" si="59">AR22-AQ22</f>
        <v>0</v>
      </c>
      <c r="AT22" s="2">
        <v>1</v>
      </c>
      <c r="AU22" s="2">
        <v>1</v>
      </c>
      <c r="AV22">
        <f t="shared" ref="AV22:AV27" si="60">AU22-AT22</f>
        <v>0</v>
      </c>
      <c r="AW22" s="2">
        <v>2</v>
      </c>
      <c r="AX22" s="2">
        <v>2</v>
      </c>
      <c r="AY22" s="2">
        <f t="shared" ref="AY22:AY27" si="61">AX22-AW22</f>
        <v>0</v>
      </c>
      <c r="AZ22" s="2">
        <v>0</v>
      </c>
      <c r="BA22" s="2">
        <v>0</v>
      </c>
      <c r="BB22" s="14">
        <f t="shared" ref="BB22:BB27" si="62">BA22-AZ22</f>
        <v>0</v>
      </c>
      <c r="BC22" s="2">
        <v>1</v>
      </c>
      <c r="BD22" s="2">
        <v>1</v>
      </c>
      <c r="BE22" s="2">
        <f t="shared" ref="BE22:BE27" si="63">BD22-BC22</f>
        <v>0</v>
      </c>
    </row>
    <row r="23" spans="1:57" x14ac:dyDescent="0.25">
      <c r="A23" s="5">
        <v>222</v>
      </c>
      <c r="B23" t="s">
        <v>154</v>
      </c>
      <c r="C23" s="5">
        <v>-0.37</v>
      </c>
      <c r="D23" s="2">
        <v>40</v>
      </c>
      <c r="E23" t="s">
        <v>152</v>
      </c>
      <c r="F23" t="s">
        <v>25</v>
      </c>
      <c r="G23" t="s">
        <v>157</v>
      </c>
      <c r="H23">
        <v>1</v>
      </c>
      <c r="I23" s="21">
        <v>0.5</v>
      </c>
      <c r="J23" s="16">
        <v>0</v>
      </c>
      <c r="K23" s="2">
        <v>0</v>
      </c>
      <c r="L23" s="2">
        <f t="shared" si="48"/>
        <v>0</v>
      </c>
      <c r="M23" s="16">
        <v>2</v>
      </c>
      <c r="N23" s="16">
        <v>2</v>
      </c>
      <c r="O23" s="2">
        <f t="shared" si="49"/>
        <v>0</v>
      </c>
      <c r="P23" s="16">
        <v>2</v>
      </c>
      <c r="Q23" s="2">
        <v>2</v>
      </c>
      <c r="R23" s="2">
        <f t="shared" si="50"/>
        <v>0</v>
      </c>
      <c r="S23" s="2">
        <v>2</v>
      </c>
      <c r="T23" s="2">
        <v>2</v>
      </c>
      <c r="U23">
        <f t="shared" si="51"/>
        <v>0</v>
      </c>
      <c r="V23" s="2">
        <v>3</v>
      </c>
      <c r="W23" s="2">
        <v>3</v>
      </c>
      <c r="X23" s="2">
        <f t="shared" si="52"/>
        <v>0</v>
      </c>
      <c r="Y23" s="16">
        <v>0</v>
      </c>
      <c r="Z23" s="2">
        <v>0</v>
      </c>
      <c r="AA23" s="11">
        <f t="shared" si="53"/>
        <v>0</v>
      </c>
      <c r="AB23" s="2">
        <v>4</v>
      </c>
      <c r="AC23" s="2">
        <v>3</v>
      </c>
      <c r="AD23" s="25">
        <f t="shared" si="54"/>
        <v>-1</v>
      </c>
      <c r="AE23" s="2">
        <v>1</v>
      </c>
      <c r="AF23" s="2">
        <v>1</v>
      </c>
      <c r="AG23" s="2">
        <f t="shared" si="55"/>
        <v>0</v>
      </c>
      <c r="AH23" s="2">
        <v>4</v>
      </c>
      <c r="AI23" s="2">
        <v>4</v>
      </c>
      <c r="AJ23">
        <f t="shared" si="56"/>
        <v>0</v>
      </c>
      <c r="AK23" s="2">
        <v>2</v>
      </c>
      <c r="AL23" s="2">
        <v>2</v>
      </c>
      <c r="AM23">
        <f t="shared" si="57"/>
        <v>0</v>
      </c>
      <c r="AN23" s="16">
        <v>1</v>
      </c>
      <c r="AO23" s="2">
        <v>1</v>
      </c>
      <c r="AP23">
        <f t="shared" si="58"/>
        <v>0</v>
      </c>
      <c r="AQ23" s="2">
        <v>2</v>
      </c>
      <c r="AR23" s="2">
        <v>3</v>
      </c>
      <c r="AS23" s="24">
        <f t="shared" si="59"/>
        <v>1</v>
      </c>
      <c r="AT23" s="2">
        <v>1</v>
      </c>
      <c r="AU23" s="2">
        <v>1</v>
      </c>
      <c r="AV23">
        <f t="shared" si="60"/>
        <v>0</v>
      </c>
      <c r="AW23" s="2">
        <v>2</v>
      </c>
      <c r="AX23" s="2">
        <v>2</v>
      </c>
      <c r="AY23" s="2">
        <f t="shared" si="61"/>
        <v>0</v>
      </c>
      <c r="AZ23" s="2">
        <v>2</v>
      </c>
      <c r="BA23" s="2">
        <v>2</v>
      </c>
      <c r="BB23" s="14">
        <f t="shared" si="62"/>
        <v>0</v>
      </c>
      <c r="BC23" s="2">
        <v>2</v>
      </c>
      <c r="BD23" s="2">
        <v>2</v>
      </c>
      <c r="BE23" s="2">
        <f t="shared" si="63"/>
        <v>0</v>
      </c>
    </row>
    <row r="24" spans="1:57" x14ac:dyDescent="0.25">
      <c r="A24" s="5">
        <v>227</v>
      </c>
      <c r="B24" t="s">
        <v>154</v>
      </c>
      <c r="C24" s="5">
        <v>-0.37</v>
      </c>
      <c r="D24" s="2">
        <v>78</v>
      </c>
      <c r="E24" t="s">
        <v>152</v>
      </c>
      <c r="F24" t="s">
        <v>31</v>
      </c>
      <c r="G24" t="s">
        <v>157</v>
      </c>
      <c r="H24">
        <v>1</v>
      </c>
      <c r="I24" s="21">
        <v>0.75</v>
      </c>
      <c r="J24" s="16">
        <v>1</v>
      </c>
      <c r="K24" s="2">
        <v>1</v>
      </c>
      <c r="L24" s="2">
        <f t="shared" si="48"/>
        <v>0</v>
      </c>
      <c r="M24" s="16">
        <v>0</v>
      </c>
      <c r="N24" s="16">
        <v>0</v>
      </c>
      <c r="O24" s="2">
        <f t="shared" si="49"/>
        <v>0</v>
      </c>
      <c r="P24" s="16">
        <v>0</v>
      </c>
      <c r="Q24" s="2">
        <v>0</v>
      </c>
      <c r="R24" s="2">
        <f t="shared" si="50"/>
        <v>0</v>
      </c>
      <c r="S24" s="2">
        <v>1</v>
      </c>
      <c r="T24" s="2">
        <v>1</v>
      </c>
      <c r="U24">
        <f t="shared" si="51"/>
        <v>0</v>
      </c>
      <c r="V24" s="2">
        <v>4</v>
      </c>
      <c r="W24" s="2">
        <v>4</v>
      </c>
      <c r="X24" s="2">
        <f t="shared" si="52"/>
        <v>0</v>
      </c>
      <c r="Y24" s="16">
        <v>0</v>
      </c>
      <c r="Z24" s="2">
        <v>0</v>
      </c>
      <c r="AA24" s="11">
        <f t="shared" si="53"/>
        <v>0</v>
      </c>
      <c r="AB24" s="2">
        <v>3</v>
      </c>
      <c r="AC24" s="2">
        <v>3</v>
      </c>
      <c r="AD24">
        <f t="shared" si="54"/>
        <v>0</v>
      </c>
      <c r="AE24" s="2">
        <v>1</v>
      </c>
      <c r="AF24" s="2">
        <v>1</v>
      </c>
      <c r="AG24" s="2">
        <f t="shared" si="55"/>
        <v>0</v>
      </c>
      <c r="AH24" s="2">
        <v>2</v>
      </c>
      <c r="AI24" s="2">
        <v>2</v>
      </c>
      <c r="AJ24">
        <f t="shared" si="56"/>
        <v>0</v>
      </c>
      <c r="AK24" s="2">
        <v>2</v>
      </c>
      <c r="AL24" s="2">
        <v>2</v>
      </c>
      <c r="AM24">
        <f t="shared" si="57"/>
        <v>0</v>
      </c>
      <c r="AN24" s="16">
        <v>1</v>
      </c>
      <c r="AO24" s="2">
        <v>1</v>
      </c>
      <c r="AP24">
        <f t="shared" si="58"/>
        <v>0</v>
      </c>
      <c r="AQ24" s="2">
        <v>2</v>
      </c>
      <c r="AR24" s="2">
        <v>2</v>
      </c>
      <c r="AS24" s="2">
        <f t="shared" si="59"/>
        <v>0</v>
      </c>
      <c r="AT24" s="2">
        <v>3</v>
      </c>
      <c r="AU24" s="2">
        <v>3</v>
      </c>
      <c r="AV24">
        <f t="shared" si="60"/>
        <v>0</v>
      </c>
      <c r="AW24" s="2">
        <v>1</v>
      </c>
      <c r="AX24" s="2">
        <v>1</v>
      </c>
      <c r="AY24" s="2">
        <f t="shared" si="61"/>
        <v>0</v>
      </c>
      <c r="AZ24" s="2">
        <v>0</v>
      </c>
      <c r="BA24" s="2">
        <v>0</v>
      </c>
      <c r="BB24" s="14">
        <f t="shared" si="62"/>
        <v>0</v>
      </c>
      <c r="BC24" s="2">
        <v>3</v>
      </c>
      <c r="BD24" s="2">
        <v>3</v>
      </c>
      <c r="BE24" s="2">
        <f t="shared" si="63"/>
        <v>0</v>
      </c>
    </row>
    <row r="25" spans="1:57" x14ac:dyDescent="0.25">
      <c r="A25" s="5">
        <v>228</v>
      </c>
      <c r="B25" t="s">
        <v>154</v>
      </c>
      <c r="C25" s="5">
        <v>-0.37</v>
      </c>
      <c r="D25" s="2">
        <v>98</v>
      </c>
      <c r="E25" t="s">
        <v>152</v>
      </c>
      <c r="F25" t="s">
        <v>28</v>
      </c>
      <c r="G25" t="s">
        <v>157</v>
      </c>
      <c r="H25">
        <v>1</v>
      </c>
      <c r="I25" s="21">
        <v>0.75</v>
      </c>
      <c r="J25" s="16">
        <v>1</v>
      </c>
      <c r="K25" s="2">
        <v>1</v>
      </c>
      <c r="L25" s="2">
        <f t="shared" si="48"/>
        <v>0</v>
      </c>
      <c r="M25" s="16">
        <v>2</v>
      </c>
      <c r="N25" s="16">
        <v>2</v>
      </c>
      <c r="O25" s="2">
        <f t="shared" si="49"/>
        <v>0</v>
      </c>
      <c r="P25" s="16">
        <v>2</v>
      </c>
      <c r="Q25" s="2">
        <v>2</v>
      </c>
      <c r="R25" s="2">
        <f t="shared" si="50"/>
        <v>0</v>
      </c>
      <c r="S25" s="2">
        <v>3</v>
      </c>
      <c r="T25" s="2">
        <v>2</v>
      </c>
      <c r="U25" s="25">
        <f t="shared" si="51"/>
        <v>-1</v>
      </c>
      <c r="V25" s="2">
        <v>1</v>
      </c>
      <c r="W25" s="2">
        <v>0.5</v>
      </c>
      <c r="X25" s="24">
        <f t="shared" si="52"/>
        <v>-0.5</v>
      </c>
      <c r="Y25" s="16">
        <v>0</v>
      </c>
      <c r="Z25" s="2">
        <v>0</v>
      </c>
      <c r="AA25" s="11">
        <f t="shared" si="53"/>
        <v>0</v>
      </c>
      <c r="AB25" s="2">
        <v>4</v>
      </c>
      <c r="AC25" s="2">
        <v>3</v>
      </c>
      <c r="AD25" s="25">
        <f t="shared" si="54"/>
        <v>-1</v>
      </c>
      <c r="AE25" s="2">
        <v>2</v>
      </c>
      <c r="AF25" s="2">
        <v>2</v>
      </c>
      <c r="AG25" s="2">
        <f t="shared" si="55"/>
        <v>0</v>
      </c>
      <c r="AH25" s="2">
        <v>1</v>
      </c>
      <c r="AI25" s="2">
        <v>1</v>
      </c>
      <c r="AJ25">
        <f t="shared" si="56"/>
        <v>0</v>
      </c>
      <c r="AK25" s="2">
        <v>0</v>
      </c>
      <c r="AL25" s="2">
        <v>0</v>
      </c>
      <c r="AM25">
        <f t="shared" si="57"/>
        <v>0</v>
      </c>
      <c r="AN25" s="16">
        <v>0</v>
      </c>
      <c r="AO25" s="2">
        <v>0</v>
      </c>
      <c r="AP25">
        <f t="shared" si="58"/>
        <v>0</v>
      </c>
      <c r="AQ25" s="2">
        <v>0</v>
      </c>
      <c r="AR25" s="2">
        <v>0</v>
      </c>
      <c r="AS25" s="2">
        <f t="shared" si="59"/>
        <v>0</v>
      </c>
      <c r="AT25" s="2">
        <v>1</v>
      </c>
      <c r="AU25" s="2">
        <v>1</v>
      </c>
      <c r="AV25">
        <f t="shared" si="60"/>
        <v>0</v>
      </c>
      <c r="AW25" s="2">
        <v>2</v>
      </c>
      <c r="AX25" s="2">
        <v>2</v>
      </c>
      <c r="AY25" s="2">
        <f t="shared" si="61"/>
        <v>0</v>
      </c>
      <c r="AZ25" s="2">
        <v>1</v>
      </c>
      <c r="BA25" s="2">
        <v>1</v>
      </c>
      <c r="BB25" s="14">
        <f t="shared" si="62"/>
        <v>0</v>
      </c>
      <c r="BC25" s="2">
        <v>2</v>
      </c>
      <c r="BD25" s="2">
        <v>1</v>
      </c>
      <c r="BE25" s="24">
        <f t="shared" si="63"/>
        <v>-1</v>
      </c>
    </row>
    <row r="26" spans="1:57" x14ac:dyDescent="0.25">
      <c r="A26" s="5">
        <v>229</v>
      </c>
      <c r="B26" t="s">
        <v>154</v>
      </c>
      <c r="C26" s="5">
        <v>-0.37</v>
      </c>
      <c r="D26" s="2">
        <v>130</v>
      </c>
      <c r="E26" t="s">
        <v>152</v>
      </c>
      <c r="F26" t="s">
        <v>31</v>
      </c>
      <c r="G26" t="s">
        <v>158</v>
      </c>
      <c r="H26">
        <v>1</v>
      </c>
      <c r="I26" s="21">
        <v>0.75</v>
      </c>
      <c r="J26" s="16">
        <v>2</v>
      </c>
      <c r="K26" s="2">
        <v>2</v>
      </c>
      <c r="L26" s="2">
        <f t="shared" si="48"/>
        <v>0</v>
      </c>
      <c r="M26" s="16">
        <v>1</v>
      </c>
      <c r="N26" s="16">
        <v>3</v>
      </c>
      <c r="O26" s="24">
        <f t="shared" si="49"/>
        <v>2</v>
      </c>
      <c r="P26" s="16">
        <v>1</v>
      </c>
      <c r="Q26" s="2">
        <v>3</v>
      </c>
      <c r="R26" s="24">
        <f t="shared" si="50"/>
        <v>2</v>
      </c>
      <c r="S26" s="2">
        <v>3</v>
      </c>
      <c r="T26" s="2">
        <v>3</v>
      </c>
      <c r="U26">
        <f t="shared" si="51"/>
        <v>0</v>
      </c>
      <c r="V26" s="2">
        <v>4</v>
      </c>
      <c r="W26" s="2">
        <v>4</v>
      </c>
      <c r="X26" s="2">
        <f t="shared" si="52"/>
        <v>0</v>
      </c>
      <c r="Y26" s="16">
        <v>0</v>
      </c>
      <c r="Z26" s="2">
        <v>0</v>
      </c>
      <c r="AA26" s="11">
        <f t="shared" si="53"/>
        <v>0</v>
      </c>
      <c r="AB26" s="2">
        <v>5</v>
      </c>
      <c r="AC26" s="2">
        <v>5</v>
      </c>
      <c r="AD26">
        <f t="shared" si="54"/>
        <v>0</v>
      </c>
      <c r="AE26" s="2">
        <v>3</v>
      </c>
      <c r="AF26" s="2">
        <v>3</v>
      </c>
      <c r="AG26" s="2">
        <f t="shared" si="55"/>
        <v>0</v>
      </c>
      <c r="AH26" s="2">
        <v>4</v>
      </c>
      <c r="AI26" s="2">
        <v>4</v>
      </c>
      <c r="AJ26">
        <f t="shared" si="56"/>
        <v>0</v>
      </c>
      <c r="AK26" s="2">
        <v>0</v>
      </c>
      <c r="AL26" s="2">
        <v>0</v>
      </c>
      <c r="AM26">
        <f t="shared" si="57"/>
        <v>0</v>
      </c>
      <c r="AN26" s="16">
        <v>2</v>
      </c>
      <c r="AO26" s="2">
        <v>2</v>
      </c>
      <c r="AP26">
        <f t="shared" si="58"/>
        <v>0</v>
      </c>
      <c r="AQ26" s="2">
        <v>2</v>
      </c>
      <c r="AR26" s="2">
        <v>3</v>
      </c>
      <c r="AS26" s="24">
        <f t="shared" si="59"/>
        <v>1</v>
      </c>
      <c r="AT26" s="2">
        <v>1</v>
      </c>
      <c r="AU26" s="2">
        <v>3</v>
      </c>
      <c r="AV26" s="25">
        <f t="shared" si="60"/>
        <v>2</v>
      </c>
      <c r="AW26" s="2">
        <v>2</v>
      </c>
      <c r="AX26" s="2">
        <v>2</v>
      </c>
      <c r="AY26" s="2">
        <f t="shared" si="61"/>
        <v>0</v>
      </c>
      <c r="AZ26" s="2">
        <v>0</v>
      </c>
      <c r="BA26" s="2">
        <v>0</v>
      </c>
      <c r="BB26" s="14">
        <f t="shared" si="62"/>
        <v>0</v>
      </c>
      <c r="BC26" s="2">
        <v>3</v>
      </c>
      <c r="BD26" s="2">
        <v>3</v>
      </c>
      <c r="BE26" s="2">
        <f t="shared" si="63"/>
        <v>0</v>
      </c>
    </row>
    <row r="27" spans="1:57" x14ac:dyDescent="0.25">
      <c r="A27" s="5">
        <v>230</v>
      </c>
      <c r="B27" t="s">
        <v>154</v>
      </c>
      <c r="C27" s="5">
        <v>-0.37</v>
      </c>
      <c r="D27" s="2">
        <v>21</v>
      </c>
      <c r="E27" t="s">
        <v>24</v>
      </c>
      <c r="F27" t="s">
        <v>28</v>
      </c>
      <c r="G27" t="s">
        <v>157</v>
      </c>
      <c r="H27">
        <v>1</v>
      </c>
      <c r="I27" s="21">
        <v>0.5</v>
      </c>
      <c r="J27" s="16">
        <v>0</v>
      </c>
      <c r="K27" s="2">
        <v>0</v>
      </c>
      <c r="L27" s="2">
        <f t="shared" si="48"/>
        <v>0</v>
      </c>
      <c r="M27" s="16">
        <v>0</v>
      </c>
      <c r="N27" s="16">
        <v>0</v>
      </c>
      <c r="O27" s="2">
        <f t="shared" si="49"/>
        <v>0</v>
      </c>
      <c r="P27" s="16">
        <v>0</v>
      </c>
      <c r="Q27" s="2">
        <v>0</v>
      </c>
      <c r="R27" s="2">
        <f t="shared" si="50"/>
        <v>0</v>
      </c>
      <c r="S27" s="2">
        <v>2</v>
      </c>
      <c r="T27" s="2">
        <v>2</v>
      </c>
      <c r="U27">
        <f t="shared" si="51"/>
        <v>0</v>
      </c>
      <c r="V27" s="2">
        <v>1</v>
      </c>
      <c r="W27" s="2">
        <v>1</v>
      </c>
      <c r="X27" s="2">
        <f t="shared" si="52"/>
        <v>0</v>
      </c>
      <c r="Y27" s="16">
        <v>0</v>
      </c>
      <c r="Z27" s="2">
        <v>0</v>
      </c>
      <c r="AA27" s="11">
        <f t="shared" si="53"/>
        <v>0</v>
      </c>
      <c r="AB27" s="2">
        <v>2</v>
      </c>
      <c r="AC27" s="2">
        <v>2</v>
      </c>
      <c r="AD27">
        <f t="shared" si="54"/>
        <v>0</v>
      </c>
      <c r="AE27" s="2">
        <v>2</v>
      </c>
      <c r="AF27" s="2">
        <v>2</v>
      </c>
      <c r="AG27" s="2">
        <f t="shared" si="55"/>
        <v>0</v>
      </c>
      <c r="AH27" s="2">
        <v>4</v>
      </c>
      <c r="AI27" s="2">
        <v>4</v>
      </c>
      <c r="AJ27">
        <f t="shared" si="56"/>
        <v>0</v>
      </c>
      <c r="AK27" s="2">
        <v>0</v>
      </c>
      <c r="AL27" s="2">
        <v>0</v>
      </c>
      <c r="AM27">
        <f t="shared" si="57"/>
        <v>0</v>
      </c>
      <c r="AN27" s="16">
        <v>1</v>
      </c>
      <c r="AO27" s="2">
        <v>1</v>
      </c>
      <c r="AP27">
        <f t="shared" si="58"/>
        <v>0</v>
      </c>
      <c r="AQ27" s="2">
        <v>0</v>
      </c>
      <c r="AR27" s="2">
        <v>0</v>
      </c>
      <c r="AS27" s="2">
        <f t="shared" si="59"/>
        <v>0</v>
      </c>
      <c r="AT27" s="2">
        <v>1</v>
      </c>
      <c r="AU27" s="2">
        <v>1</v>
      </c>
      <c r="AV27">
        <f t="shared" si="60"/>
        <v>0</v>
      </c>
      <c r="AW27" s="2">
        <v>2</v>
      </c>
      <c r="AX27" s="2">
        <v>2</v>
      </c>
      <c r="AY27" s="2">
        <f t="shared" si="61"/>
        <v>0</v>
      </c>
      <c r="AZ27" s="2">
        <v>1</v>
      </c>
      <c r="BA27" s="2">
        <v>2</v>
      </c>
      <c r="BB27" s="27">
        <f t="shared" si="62"/>
        <v>1</v>
      </c>
      <c r="BC27" s="2">
        <v>0</v>
      </c>
      <c r="BD27" s="2">
        <v>0</v>
      </c>
      <c r="BE27" s="2">
        <f t="shared" si="63"/>
        <v>0</v>
      </c>
    </row>
    <row r="29" spans="1:57" x14ac:dyDescent="0.25">
      <c r="AW29" s="2"/>
    </row>
    <row r="30" spans="1:57" x14ac:dyDescent="0.25">
      <c r="AW30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1D51-3D12-46E5-A74C-295A034514E6}">
  <dimension ref="A1:BE126"/>
  <sheetViews>
    <sheetView tabSelected="1" workbookViewId="0">
      <pane ySplit="1" topLeftCell="A2" activePane="bottomLeft" state="frozen"/>
      <selection pane="bottomLeft" activeCell="M20" sqref="M20"/>
    </sheetView>
  </sheetViews>
  <sheetFormatPr defaultRowHeight="15" x14ac:dyDescent="0.25"/>
  <cols>
    <col min="1" max="1" width="10.7109375" bestFit="1" customWidth="1"/>
    <col min="2" max="2" width="8.140625" bestFit="1" customWidth="1"/>
    <col min="3" max="3" width="10.42578125" bestFit="1" customWidth="1"/>
    <col min="4" max="5" width="11.5703125" bestFit="1" customWidth="1"/>
    <col min="6" max="6" width="9" bestFit="1" customWidth="1"/>
    <col min="7" max="7" width="12.140625" bestFit="1" customWidth="1"/>
    <col min="8" max="8" width="9.28515625" bestFit="1" customWidth="1"/>
    <col min="9" max="9" width="12.42578125" style="21" bestFit="1" customWidth="1"/>
    <col min="10" max="10" width="10.140625" bestFit="1" customWidth="1"/>
    <col min="11" max="11" width="15.140625" bestFit="1" customWidth="1"/>
    <col min="12" max="12" width="15.140625" customWidth="1"/>
    <col min="13" max="13" width="19.28515625" bestFit="1" customWidth="1"/>
    <col min="14" max="14" width="24.28515625" bestFit="1" customWidth="1"/>
    <col min="15" max="15" width="24.28515625" customWidth="1"/>
    <col min="16" max="16" width="16.5703125" bestFit="1" customWidth="1"/>
    <col min="17" max="17" width="21.7109375" bestFit="1" customWidth="1"/>
    <col min="18" max="18" width="21.7109375" customWidth="1"/>
    <col min="19" max="19" width="8.5703125" bestFit="1" customWidth="1"/>
    <col min="20" max="20" width="13.5703125" bestFit="1" customWidth="1"/>
    <col min="21" max="21" width="13.5703125" customWidth="1"/>
    <col min="22" max="22" width="7.42578125" bestFit="1" customWidth="1"/>
    <col min="23" max="23" width="12.28515625" bestFit="1" customWidth="1"/>
    <col min="24" max="24" width="12.28515625" style="6" customWidth="1"/>
    <col min="25" max="25" width="11.140625" style="7" bestFit="1" customWidth="1"/>
    <col min="26" max="26" width="16.140625" bestFit="1" customWidth="1"/>
    <col min="27" max="27" width="16.140625" customWidth="1"/>
    <col min="28" max="28" width="7.85546875" bestFit="1" customWidth="1"/>
    <col min="29" max="29" width="12.7109375" bestFit="1" customWidth="1"/>
    <col min="30" max="30" width="12.7109375" customWidth="1"/>
    <col min="31" max="32" width="10" bestFit="1" customWidth="1"/>
    <col min="33" max="33" width="10" customWidth="1"/>
    <col min="34" max="34" width="11" bestFit="1" customWidth="1"/>
    <col min="35" max="35" width="16" bestFit="1" customWidth="1"/>
    <col min="36" max="36" width="16" customWidth="1"/>
    <col min="37" max="37" width="15.42578125" bestFit="1" customWidth="1"/>
    <col min="38" max="38" width="20.42578125" bestFit="1" customWidth="1"/>
    <col min="39" max="39" width="20.42578125" customWidth="1"/>
    <col min="40" max="40" width="17.28515625" style="7" bestFit="1" customWidth="1"/>
    <col min="41" max="41" width="22.28515625" bestFit="1" customWidth="1"/>
    <col min="42" max="42" width="22.28515625" customWidth="1"/>
    <col min="43" max="43" width="13.140625" bestFit="1" customWidth="1"/>
    <col min="44" max="44" width="18.140625" bestFit="1" customWidth="1"/>
    <col min="45" max="45" width="18.140625" customWidth="1"/>
    <col min="46" max="46" width="9.140625" bestFit="1" customWidth="1"/>
    <col min="47" max="47" width="14.140625" bestFit="1" customWidth="1"/>
    <col min="48" max="48" width="14.140625" customWidth="1"/>
    <col min="49" max="49" width="11.42578125" bestFit="1" customWidth="1"/>
    <col min="50" max="50" width="16.140625" bestFit="1" customWidth="1"/>
    <col min="51" max="51" width="16.140625" customWidth="1"/>
    <col min="52" max="52" width="14.85546875" bestFit="1" customWidth="1"/>
    <col min="53" max="53" width="19.85546875" bestFit="1" customWidth="1"/>
    <col min="54" max="54" width="19.85546875" customWidth="1"/>
    <col min="55" max="55" width="10.85546875" bestFit="1" customWidth="1"/>
    <col min="56" max="56" width="15.85546875" bestFit="1" customWidth="1"/>
    <col min="57" max="57" width="15.85546875" customWidth="1"/>
  </cols>
  <sheetData>
    <row r="1" spans="1:57" x14ac:dyDescent="0.25">
      <c r="A1" s="3" t="s">
        <v>163</v>
      </c>
      <c r="B1" s="3" t="s">
        <v>0</v>
      </c>
      <c r="C1" s="19" t="s">
        <v>161</v>
      </c>
      <c r="D1" s="19" t="s">
        <v>162</v>
      </c>
      <c r="E1" s="3" t="s">
        <v>151</v>
      </c>
      <c r="F1" s="3" t="s">
        <v>21</v>
      </c>
      <c r="G1" s="3" t="s">
        <v>121</v>
      </c>
      <c r="H1" s="3" t="s">
        <v>123</v>
      </c>
      <c r="I1" s="20" t="s">
        <v>124</v>
      </c>
      <c r="J1" s="17" t="s">
        <v>126</v>
      </c>
      <c r="K1" s="3" t="s">
        <v>139</v>
      </c>
      <c r="L1" s="3" t="s">
        <v>189</v>
      </c>
      <c r="M1" s="3" t="s">
        <v>140</v>
      </c>
      <c r="N1" s="3" t="s">
        <v>141</v>
      </c>
      <c r="O1" s="3" t="s">
        <v>164</v>
      </c>
      <c r="P1" s="17" t="s">
        <v>142</v>
      </c>
      <c r="Q1" s="3" t="s">
        <v>143</v>
      </c>
      <c r="R1" s="3" t="s">
        <v>165</v>
      </c>
      <c r="S1" s="3" t="s">
        <v>132</v>
      </c>
      <c r="T1" s="3" t="s">
        <v>144</v>
      </c>
      <c r="U1" s="3" t="s">
        <v>166</v>
      </c>
      <c r="V1" s="3" t="s">
        <v>55</v>
      </c>
      <c r="W1" s="3" t="s">
        <v>112</v>
      </c>
      <c r="X1" s="46" t="s">
        <v>167</v>
      </c>
      <c r="Y1" s="23" t="s">
        <v>134</v>
      </c>
      <c r="Z1" s="3" t="s">
        <v>145</v>
      </c>
      <c r="AA1" s="3" t="s">
        <v>168</v>
      </c>
      <c r="AB1" s="3" t="s">
        <v>135</v>
      </c>
      <c r="AC1" s="3" t="s">
        <v>146</v>
      </c>
      <c r="AD1" s="3" t="s">
        <v>169</v>
      </c>
      <c r="AE1" s="3" t="s">
        <v>136</v>
      </c>
      <c r="AF1" s="3" t="s">
        <v>147</v>
      </c>
      <c r="AG1" s="3" t="s">
        <v>170</v>
      </c>
      <c r="AH1" s="3" t="s">
        <v>78</v>
      </c>
      <c r="AI1" s="3" t="s">
        <v>113</v>
      </c>
      <c r="AJ1" s="3" t="s">
        <v>171</v>
      </c>
      <c r="AK1" s="3" t="s">
        <v>137</v>
      </c>
      <c r="AL1" s="3" t="s">
        <v>148</v>
      </c>
      <c r="AM1" s="3" t="s">
        <v>172</v>
      </c>
      <c r="AN1" s="23" t="s">
        <v>86</v>
      </c>
      <c r="AO1" s="3" t="s">
        <v>114</v>
      </c>
      <c r="AP1" s="3" t="s">
        <v>173</v>
      </c>
      <c r="AQ1" s="3" t="s">
        <v>138</v>
      </c>
      <c r="AR1" s="3" t="s">
        <v>149</v>
      </c>
      <c r="AS1" s="3" t="s">
        <v>174</v>
      </c>
      <c r="AT1" s="3" t="s">
        <v>97</v>
      </c>
      <c r="AU1" s="3" t="s">
        <v>115</v>
      </c>
      <c r="AV1" s="3" t="s">
        <v>175</v>
      </c>
      <c r="AW1" s="3" t="s">
        <v>101</v>
      </c>
      <c r="AX1" s="3" t="s">
        <v>116</v>
      </c>
      <c r="AY1" s="3" t="s">
        <v>176</v>
      </c>
      <c r="AZ1" s="3" t="s">
        <v>106</v>
      </c>
      <c r="BA1" s="3" t="s">
        <v>117</v>
      </c>
      <c r="BB1" s="3" t="s">
        <v>177</v>
      </c>
      <c r="BC1" s="3" t="s">
        <v>111</v>
      </c>
      <c r="BD1" s="3" t="s">
        <v>118</v>
      </c>
      <c r="BE1" s="3" t="s">
        <v>178</v>
      </c>
    </row>
    <row r="2" spans="1:57" x14ac:dyDescent="0.25">
      <c r="A2">
        <v>5</v>
      </c>
      <c r="B2" t="s">
        <v>155</v>
      </c>
      <c r="C2">
        <v>0.44</v>
      </c>
      <c r="D2" s="2">
        <v>17</v>
      </c>
      <c r="E2" t="s">
        <v>153</v>
      </c>
      <c r="F2" t="s">
        <v>28</v>
      </c>
      <c r="G2" t="s">
        <v>157</v>
      </c>
      <c r="H2">
        <v>0</v>
      </c>
      <c r="I2" s="21">
        <v>0.5</v>
      </c>
      <c r="J2" s="16">
        <v>1</v>
      </c>
      <c r="K2" s="2">
        <v>1</v>
      </c>
      <c r="L2" s="2">
        <f t="shared" ref="L2:L42" si="0">K2-J2</f>
        <v>0</v>
      </c>
      <c r="M2" s="16">
        <v>0</v>
      </c>
      <c r="N2" s="2">
        <v>2</v>
      </c>
      <c r="O2" s="24">
        <f t="shared" ref="O2:O42" si="1">N2-M2</f>
        <v>2</v>
      </c>
      <c r="P2" s="16">
        <v>0</v>
      </c>
      <c r="Q2" s="2">
        <v>2</v>
      </c>
      <c r="R2" s="24">
        <f t="shared" ref="R2:R42" si="2">Q2-P2</f>
        <v>2</v>
      </c>
      <c r="S2" s="2">
        <v>1</v>
      </c>
      <c r="T2">
        <v>1</v>
      </c>
      <c r="U2">
        <f t="shared" ref="U2:U42" si="3">T2-S2</f>
        <v>0</v>
      </c>
      <c r="V2" s="2">
        <v>1</v>
      </c>
      <c r="W2" s="2">
        <v>1</v>
      </c>
      <c r="X2" s="2">
        <f t="shared" ref="X2:X42" si="4">W2-V2</f>
        <v>0</v>
      </c>
      <c r="Y2" s="16">
        <v>0</v>
      </c>
      <c r="Z2" s="2">
        <v>0</v>
      </c>
      <c r="AA2" s="11">
        <f t="shared" ref="AA2:AA42" si="5">Z2-Y2</f>
        <v>0</v>
      </c>
      <c r="AB2" s="2">
        <v>2</v>
      </c>
      <c r="AC2" s="2">
        <v>2</v>
      </c>
      <c r="AD2">
        <f t="shared" ref="AD2:AD42" si="6">AC2-AB2</f>
        <v>0</v>
      </c>
      <c r="AE2" s="2">
        <v>0</v>
      </c>
      <c r="AF2" s="2">
        <v>0</v>
      </c>
      <c r="AG2" s="2">
        <f t="shared" ref="AG2:AG42" si="7">AF2-AE2</f>
        <v>0</v>
      </c>
      <c r="AH2" s="2">
        <v>4</v>
      </c>
      <c r="AI2" s="2">
        <v>4</v>
      </c>
      <c r="AJ2">
        <f t="shared" ref="AJ2:AJ42" si="8">AI2-AH2</f>
        <v>0</v>
      </c>
      <c r="AK2" s="2">
        <v>3</v>
      </c>
      <c r="AL2" s="2">
        <v>3</v>
      </c>
      <c r="AM2">
        <f t="shared" ref="AM2:AM42" si="9">AL2-AK2</f>
        <v>0</v>
      </c>
      <c r="AN2" s="16">
        <v>0</v>
      </c>
      <c r="AO2" s="2">
        <v>0</v>
      </c>
      <c r="AP2">
        <f t="shared" ref="AP2:AP42" si="10">AO2-AN2</f>
        <v>0</v>
      </c>
      <c r="AQ2" s="2">
        <v>2</v>
      </c>
      <c r="AR2" s="2">
        <v>2</v>
      </c>
      <c r="AS2" s="2">
        <f t="shared" ref="AS2:AS42" si="11">AR2-AQ2</f>
        <v>0</v>
      </c>
      <c r="AT2" s="2">
        <v>2</v>
      </c>
      <c r="AU2" s="2">
        <v>2</v>
      </c>
      <c r="AV2">
        <f t="shared" ref="AV2:AV42" si="12">AU2-AT2</f>
        <v>0</v>
      </c>
      <c r="AW2" s="2">
        <v>2</v>
      </c>
      <c r="AX2" s="2">
        <v>2</v>
      </c>
      <c r="AY2" s="2">
        <f t="shared" ref="AY2:AY42" si="13">AX2-AW2</f>
        <v>0</v>
      </c>
      <c r="AZ2" s="2">
        <v>0</v>
      </c>
      <c r="BA2" s="2">
        <v>0</v>
      </c>
      <c r="BB2" s="14">
        <f t="shared" ref="BB2:BB42" si="14">BA2-AZ2</f>
        <v>0</v>
      </c>
      <c r="BC2" s="2">
        <v>0</v>
      </c>
      <c r="BD2" s="2">
        <v>0</v>
      </c>
      <c r="BE2" s="2">
        <f t="shared" ref="BE2:BE42" si="15">BD2-BC2</f>
        <v>0</v>
      </c>
    </row>
    <row r="3" spans="1:57" x14ac:dyDescent="0.25">
      <c r="A3">
        <v>6</v>
      </c>
      <c r="B3" t="s">
        <v>13</v>
      </c>
      <c r="C3">
        <v>-0.04</v>
      </c>
      <c r="D3" s="2">
        <v>135</v>
      </c>
      <c r="E3" t="s">
        <v>153</v>
      </c>
      <c r="F3" t="s">
        <v>25</v>
      </c>
      <c r="G3" t="s">
        <v>157</v>
      </c>
      <c r="H3">
        <v>0</v>
      </c>
      <c r="I3" s="21">
        <v>0.25</v>
      </c>
      <c r="J3" s="16">
        <v>0</v>
      </c>
      <c r="K3" s="2">
        <v>0</v>
      </c>
      <c r="L3" s="2">
        <f t="shared" si="0"/>
        <v>0</v>
      </c>
      <c r="M3" s="16">
        <v>1</v>
      </c>
      <c r="N3">
        <v>1</v>
      </c>
      <c r="O3" s="2">
        <f t="shared" si="1"/>
        <v>0</v>
      </c>
      <c r="P3" s="16">
        <v>1</v>
      </c>
      <c r="Q3">
        <v>1</v>
      </c>
      <c r="R3" s="2">
        <f t="shared" si="2"/>
        <v>0</v>
      </c>
      <c r="S3" s="2">
        <v>2</v>
      </c>
      <c r="T3">
        <v>2</v>
      </c>
      <c r="U3">
        <f t="shared" si="3"/>
        <v>0</v>
      </c>
      <c r="V3" s="2">
        <v>2</v>
      </c>
      <c r="W3" s="2">
        <v>2</v>
      </c>
      <c r="X3" s="2">
        <f t="shared" si="4"/>
        <v>0</v>
      </c>
      <c r="Y3" s="16">
        <v>2</v>
      </c>
      <c r="Z3" s="2">
        <v>2</v>
      </c>
      <c r="AA3" s="11">
        <f t="shared" si="5"/>
        <v>0</v>
      </c>
      <c r="AB3" s="2">
        <v>5</v>
      </c>
      <c r="AC3" s="2">
        <v>5</v>
      </c>
      <c r="AD3">
        <f t="shared" si="6"/>
        <v>0</v>
      </c>
      <c r="AE3" s="2">
        <v>2</v>
      </c>
      <c r="AF3" s="2">
        <v>2</v>
      </c>
      <c r="AG3" s="2">
        <f t="shared" si="7"/>
        <v>0</v>
      </c>
      <c r="AH3" s="2">
        <v>3</v>
      </c>
      <c r="AI3" s="2">
        <v>3</v>
      </c>
      <c r="AJ3">
        <f t="shared" si="8"/>
        <v>0</v>
      </c>
      <c r="AK3" s="2">
        <v>3</v>
      </c>
      <c r="AL3" s="2">
        <v>3</v>
      </c>
      <c r="AM3">
        <f t="shared" si="9"/>
        <v>0</v>
      </c>
      <c r="AN3" s="16">
        <v>0</v>
      </c>
      <c r="AO3" s="2">
        <v>0</v>
      </c>
      <c r="AP3">
        <f t="shared" si="10"/>
        <v>0</v>
      </c>
      <c r="AQ3" s="2">
        <v>0</v>
      </c>
      <c r="AR3" s="2">
        <v>0</v>
      </c>
      <c r="AS3" s="2">
        <f t="shared" si="11"/>
        <v>0</v>
      </c>
      <c r="AT3" s="2">
        <v>1</v>
      </c>
      <c r="AU3" s="2">
        <v>1</v>
      </c>
      <c r="AV3">
        <f t="shared" si="12"/>
        <v>0</v>
      </c>
      <c r="AW3" s="2">
        <v>2</v>
      </c>
      <c r="AX3" s="2">
        <v>2</v>
      </c>
      <c r="AY3" s="2">
        <f t="shared" si="13"/>
        <v>0</v>
      </c>
      <c r="AZ3" s="2">
        <v>1</v>
      </c>
      <c r="BA3" s="2">
        <v>1</v>
      </c>
      <c r="BB3" s="14">
        <f t="shared" si="14"/>
        <v>0</v>
      </c>
      <c r="BC3" s="2">
        <v>3</v>
      </c>
      <c r="BD3" s="2">
        <v>3</v>
      </c>
      <c r="BE3" s="2">
        <f t="shared" si="15"/>
        <v>0</v>
      </c>
    </row>
    <row r="4" spans="1:57" x14ac:dyDescent="0.25">
      <c r="A4">
        <v>11</v>
      </c>
      <c r="B4" t="s">
        <v>156</v>
      </c>
      <c r="C4">
        <v>1.47</v>
      </c>
      <c r="D4">
        <v>7</v>
      </c>
      <c r="E4" t="s">
        <v>153</v>
      </c>
      <c r="F4" t="s">
        <v>28</v>
      </c>
      <c r="G4" t="s">
        <v>157</v>
      </c>
      <c r="H4">
        <v>0</v>
      </c>
      <c r="I4" s="21">
        <v>1</v>
      </c>
      <c r="J4" s="16">
        <v>0</v>
      </c>
      <c r="K4">
        <v>0</v>
      </c>
      <c r="L4" s="2">
        <f t="shared" si="0"/>
        <v>0</v>
      </c>
      <c r="M4" s="16">
        <v>1</v>
      </c>
      <c r="N4">
        <v>1</v>
      </c>
      <c r="O4" s="2">
        <f t="shared" si="1"/>
        <v>0</v>
      </c>
      <c r="P4" s="16">
        <v>1</v>
      </c>
      <c r="Q4">
        <v>1</v>
      </c>
      <c r="R4" s="2">
        <f t="shared" si="2"/>
        <v>0</v>
      </c>
      <c r="S4">
        <v>1</v>
      </c>
      <c r="T4">
        <v>1</v>
      </c>
      <c r="U4">
        <f t="shared" si="3"/>
        <v>0</v>
      </c>
      <c r="V4">
        <v>1</v>
      </c>
      <c r="W4">
        <v>1</v>
      </c>
      <c r="X4" s="2">
        <f t="shared" si="4"/>
        <v>0</v>
      </c>
      <c r="Y4" s="16">
        <v>1</v>
      </c>
      <c r="Z4" s="2">
        <v>1</v>
      </c>
      <c r="AA4" s="11">
        <f t="shared" si="5"/>
        <v>0</v>
      </c>
      <c r="AB4">
        <v>5</v>
      </c>
      <c r="AC4">
        <v>5</v>
      </c>
      <c r="AD4">
        <f t="shared" si="6"/>
        <v>0</v>
      </c>
      <c r="AE4" s="2">
        <v>2</v>
      </c>
      <c r="AF4" s="2">
        <v>2</v>
      </c>
      <c r="AG4" s="2">
        <f t="shared" si="7"/>
        <v>0</v>
      </c>
      <c r="AH4">
        <v>4</v>
      </c>
      <c r="AI4">
        <v>4</v>
      </c>
      <c r="AJ4">
        <f t="shared" si="8"/>
        <v>0</v>
      </c>
      <c r="AK4">
        <v>1</v>
      </c>
      <c r="AL4">
        <v>1</v>
      </c>
      <c r="AM4">
        <f t="shared" si="9"/>
        <v>0</v>
      </c>
      <c r="AN4" s="7">
        <v>0</v>
      </c>
      <c r="AO4">
        <v>0</v>
      </c>
      <c r="AP4">
        <f t="shared" si="10"/>
        <v>0</v>
      </c>
      <c r="AQ4">
        <v>1</v>
      </c>
      <c r="AR4">
        <v>1</v>
      </c>
      <c r="AS4" s="2">
        <f t="shared" si="11"/>
        <v>0</v>
      </c>
      <c r="AT4">
        <v>1</v>
      </c>
      <c r="AU4">
        <v>1</v>
      </c>
      <c r="AV4">
        <f t="shared" si="12"/>
        <v>0</v>
      </c>
      <c r="AW4">
        <v>2</v>
      </c>
      <c r="AX4">
        <v>2</v>
      </c>
      <c r="AY4" s="2">
        <f t="shared" si="13"/>
        <v>0</v>
      </c>
      <c r="AZ4">
        <v>1</v>
      </c>
      <c r="BA4">
        <v>1</v>
      </c>
      <c r="BB4" s="14">
        <f t="shared" si="14"/>
        <v>0</v>
      </c>
      <c r="BC4">
        <v>1</v>
      </c>
      <c r="BD4">
        <v>1</v>
      </c>
      <c r="BE4" s="2">
        <f t="shared" si="15"/>
        <v>0</v>
      </c>
    </row>
    <row r="5" spans="1:57" x14ac:dyDescent="0.25">
      <c r="A5">
        <v>12</v>
      </c>
      <c r="B5" t="s">
        <v>156</v>
      </c>
      <c r="C5">
        <v>1.47</v>
      </c>
      <c r="D5">
        <v>46</v>
      </c>
      <c r="E5" t="s">
        <v>153</v>
      </c>
      <c r="F5" t="s">
        <v>31</v>
      </c>
      <c r="G5" t="s">
        <v>157</v>
      </c>
      <c r="H5">
        <v>0</v>
      </c>
      <c r="I5" s="21">
        <v>0.5</v>
      </c>
      <c r="J5" s="16">
        <v>0</v>
      </c>
      <c r="K5">
        <v>0</v>
      </c>
      <c r="L5" s="2">
        <f t="shared" si="0"/>
        <v>0</v>
      </c>
      <c r="M5" s="16">
        <v>0</v>
      </c>
      <c r="N5">
        <v>0</v>
      </c>
      <c r="O5" s="2">
        <f t="shared" si="1"/>
        <v>0</v>
      </c>
      <c r="P5" s="16">
        <v>0</v>
      </c>
      <c r="Q5">
        <v>0</v>
      </c>
      <c r="R5" s="2">
        <f t="shared" si="2"/>
        <v>0</v>
      </c>
      <c r="S5">
        <v>3</v>
      </c>
      <c r="T5">
        <v>3</v>
      </c>
      <c r="U5">
        <f t="shared" si="3"/>
        <v>0</v>
      </c>
      <c r="V5">
        <v>3</v>
      </c>
      <c r="W5">
        <v>3</v>
      </c>
      <c r="X5" s="2">
        <f t="shared" si="4"/>
        <v>0</v>
      </c>
      <c r="Y5" s="16">
        <v>7</v>
      </c>
      <c r="Z5" s="2">
        <v>7</v>
      </c>
      <c r="AA5" s="11">
        <f t="shared" si="5"/>
        <v>0</v>
      </c>
      <c r="AB5">
        <v>5</v>
      </c>
      <c r="AC5">
        <v>5</v>
      </c>
      <c r="AD5">
        <f t="shared" si="6"/>
        <v>0</v>
      </c>
      <c r="AE5" s="2">
        <v>3</v>
      </c>
      <c r="AF5" s="2">
        <v>3</v>
      </c>
      <c r="AG5" s="2">
        <f t="shared" si="7"/>
        <v>0</v>
      </c>
      <c r="AH5">
        <v>3</v>
      </c>
      <c r="AI5">
        <v>3</v>
      </c>
      <c r="AJ5">
        <f t="shared" si="8"/>
        <v>0</v>
      </c>
      <c r="AK5">
        <v>2</v>
      </c>
      <c r="AL5">
        <v>2</v>
      </c>
      <c r="AM5">
        <f t="shared" si="9"/>
        <v>0</v>
      </c>
      <c r="AN5" s="7">
        <v>0</v>
      </c>
      <c r="AO5">
        <v>0</v>
      </c>
      <c r="AP5">
        <f t="shared" si="10"/>
        <v>0</v>
      </c>
      <c r="AQ5">
        <v>2</v>
      </c>
      <c r="AR5">
        <v>2</v>
      </c>
      <c r="AS5" s="2">
        <f t="shared" si="11"/>
        <v>0</v>
      </c>
      <c r="AT5">
        <v>1</v>
      </c>
      <c r="AU5">
        <v>1</v>
      </c>
      <c r="AV5">
        <f t="shared" si="12"/>
        <v>0</v>
      </c>
      <c r="AW5">
        <v>1</v>
      </c>
      <c r="AX5">
        <v>1</v>
      </c>
      <c r="AY5" s="2">
        <f t="shared" si="13"/>
        <v>0</v>
      </c>
      <c r="AZ5" s="5">
        <v>2</v>
      </c>
      <c r="BA5" s="5">
        <v>2</v>
      </c>
      <c r="BB5" s="14">
        <f t="shared" si="14"/>
        <v>0</v>
      </c>
      <c r="BC5">
        <v>2</v>
      </c>
      <c r="BD5">
        <v>2</v>
      </c>
      <c r="BE5" s="2">
        <f t="shared" si="15"/>
        <v>0</v>
      </c>
    </row>
    <row r="6" spans="1:57" x14ac:dyDescent="0.25">
      <c r="A6">
        <v>13</v>
      </c>
      <c r="B6" t="s">
        <v>7</v>
      </c>
      <c r="C6">
        <v>1.42</v>
      </c>
      <c r="D6" s="2">
        <v>4</v>
      </c>
      <c r="E6" t="s">
        <v>150</v>
      </c>
      <c r="F6" t="s">
        <v>27</v>
      </c>
      <c r="G6" t="s">
        <v>157</v>
      </c>
      <c r="H6">
        <v>0</v>
      </c>
      <c r="I6" s="21">
        <v>0.25</v>
      </c>
      <c r="J6" s="16">
        <v>0</v>
      </c>
      <c r="K6" s="2">
        <v>0</v>
      </c>
      <c r="L6" s="2">
        <f t="shared" si="0"/>
        <v>0</v>
      </c>
      <c r="M6" s="16">
        <v>0</v>
      </c>
      <c r="N6">
        <v>0</v>
      </c>
      <c r="O6" s="2">
        <f t="shared" si="1"/>
        <v>0</v>
      </c>
      <c r="P6" s="16">
        <v>0</v>
      </c>
      <c r="Q6">
        <v>0</v>
      </c>
      <c r="R6" s="2">
        <f t="shared" si="2"/>
        <v>0</v>
      </c>
      <c r="S6" s="2">
        <v>1</v>
      </c>
      <c r="T6">
        <v>1</v>
      </c>
      <c r="U6">
        <f t="shared" si="3"/>
        <v>0</v>
      </c>
      <c r="V6" s="2">
        <v>2</v>
      </c>
      <c r="W6" s="2">
        <v>2</v>
      </c>
      <c r="X6" s="2">
        <f t="shared" si="4"/>
        <v>0</v>
      </c>
      <c r="Y6" s="16">
        <v>0</v>
      </c>
      <c r="Z6" s="2">
        <v>0</v>
      </c>
      <c r="AA6" s="11">
        <f t="shared" si="5"/>
        <v>0</v>
      </c>
      <c r="AB6" s="2">
        <v>1</v>
      </c>
      <c r="AC6" s="2">
        <v>1</v>
      </c>
      <c r="AD6">
        <f t="shared" si="6"/>
        <v>0</v>
      </c>
      <c r="AE6" s="2">
        <v>3</v>
      </c>
      <c r="AF6" s="2">
        <v>3</v>
      </c>
      <c r="AG6" s="2">
        <f t="shared" si="7"/>
        <v>0</v>
      </c>
      <c r="AH6" s="2">
        <v>2</v>
      </c>
      <c r="AI6" s="2">
        <v>2</v>
      </c>
      <c r="AJ6">
        <f t="shared" si="8"/>
        <v>0</v>
      </c>
      <c r="AK6" s="2">
        <v>2</v>
      </c>
      <c r="AL6" s="2">
        <v>2</v>
      </c>
      <c r="AM6">
        <f t="shared" si="9"/>
        <v>0</v>
      </c>
      <c r="AN6" s="16">
        <v>1</v>
      </c>
      <c r="AO6" s="2">
        <v>1</v>
      </c>
      <c r="AP6">
        <f t="shared" si="10"/>
        <v>0</v>
      </c>
      <c r="AQ6" s="2">
        <v>1</v>
      </c>
      <c r="AR6" s="2">
        <v>1</v>
      </c>
      <c r="AS6" s="2">
        <f t="shared" si="11"/>
        <v>0</v>
      </c>
      <c r="AT6" s="2">
        <v>1</v>
      </c>
      <c r="AU6" s="2">
        <v>1</v>
      </c>
      <c r="AV6">
        <f t="shared" si="12"/>
        <v>0</v>
      </c>
      <c r="AW6" s="2">
        <v>0</v>
      </c>
      <c r="AX6" s="2">
        <v>0</v>
      </c>
      <c r="AY6" s="2">
        <f t="shared" si="13"/>
        <v>0</v>
      </c>
      <c r="AZ6" s="2">
        <v>0</v>
      </c>
      <c r="BA6" s="2">
        <v>0</v>
      </c>
      <c r="BB6" s="14">
        <f t="shared" si="14"/>
        <v>0</v>
      </c>
      <c r="BC6" s="2">
        <v>0</v>
      </c>
      <c r="BD6" s="2">
        <v>0</v>
      </c>
      <c r="BE6" s="2">
        <f t="shared" si="15"/>
        <v>0</v>
      </c>
    </row>
    <row r="7" spans="1:57" x14ac:dyDescent="0.25">
      <c r="A7">
        <v>14</v>
      </c>
      <c r="B7" t="s">
        <v>155</v>
      </c>
      <c r="C7">
        <v>0.44</v>
      </c>
      <c r="D7" s="2">
        <v>4</v>
      </c>
      <c r="E7" t="s">
        <v>33</v>
      </c>
      <c r="F7" t="s">
        <v>25</v>
      </c>
      <c r="G7" t="s">
        <v>157</v>
      </c>
      <c r="H7">
        <v>0</v>
      </c>
      <c r="I7" s="21">
        <v>1</v>
      </c>
      <c r="J7" s="16">
        <v>0</v>
      </c>
      <c r="K7" s="2">
        <v>0</v>
      </c>
      <c r="L7" s="2">
        <f t="shared" si="0"/>
        <v>0</v>
      </c>
      <c r="M7" s="16">
        <v>2</v>
      </c>
      <c r="N7">
        <v>2</v>
      </c>
      <c r="O7" s="2">
        <f t="shared" si="1"/>
        <v>0</v>
      </c>
      <c r="P7" s="16">
        <v>2</v>
      </c>
      <c r="Q7">
        <v>2</v>
      </c>
      <c r="R7" s="2">
        <f t="shared" si="2"/>
        <v>0</v>
      </c>
      <c r="S7" s="2">
        <v>1</v>
      </c>
      <c r="T7">
        <v>1</v>
      </c>
      <c r="U7">
        <f t="shared" si="3"/>
        <v>0</v>
      </c>
      <c r="V7" s="2">
        <v>2</v>
      </c>
      <c r="W7" s="2">
        <v>2</v>
      </c>
      <c r="X7" s="2">
        <f t="shared" si="4"/>
        <v>0</v>
      </c>
      <c r="Y7" s="16">
        <v>0</v>
      </c>
      <c r="Z7" s="2">
        <v>0</v>
      </c>
      <c r="AA7" s="11">
        <f t="shared" si="5"/>
        <v>0</v>
      </c>
      <c r="AB7" s="2">
        <v>4</v>
      </c>
      <c r="AC7" s="2">
        <v>4</v>
      </c>
      <c r="AD7">
        <f t="shared" si="6"/>
        <v>0</v>
      </c>
      <c r="AE7" s="2">
        <v>2</v>
      </c>
      <c r="AF7" s="2">
        <v>2</v>
      </c>
      <c r="AG7" s="2">
        <f t="shared" si="7"/>
        <v>0</v>
      </c>
      <c r="AH7" s="2">
        <v>4</v>
      </c>
      <c r="AI7" s="2">
        <v>4</v>
      </c>
      <c r="AJ7">
        <f t="shared" si="8"/>
        <v>0</v>
      </c>
      <c r="AK7" s="2">
        <v>0</v>
      </c>
      <c r="AL7" s="2">
        <v>0</v>
      </c>
      <c r="AM7">
        <f t="shared" si="9"/>
        <v>0</v>
      </c>
      <c r="AN7" s="16">
        <v>2</v>
      </c>
      <c r="AO7" s="2">
        <v>2</v>
      </c>
      <c r="AP7">
        <f t="shared" si="10"/>
        <v>0</v>
      </c>
      <c r="AQ7" s="2">
        <v>0</v>
      </c>
      <c r="AR7" s="2">
        <v>0</v>
      </c>
      <c r="AS7" s="2">
        <f t="shared" si="11"/>
        <v>0</v>
      </c>
      <c r="AT7" s="2">
        <v>2</v>
      </c>
      <c r="AU7" s="2">
        <v>2</v>
      </c>
      <c r="AV7">
        <f t="shared" si="12"/>
        <v>0</v>
      </c>
      <c r="AW7" s="2">
        <v>2</v>
      </c>
      <c r="AX7" s="2">
        <v>2</v>
      </c>
      <c r="AY7" s="2">
        <f t="shared" si="13"/>
        <v>0</v>
      </c>
      <c r="AZ7" s="2">
        <v>0</v>
      </c>
      <c r="BA7" s="2">
        <v>1</v>
      </c>
      <c r="BB7" s="27">
        <f t="shared" si="14"/>
        <v>1</v>
      </c>
      <c r="BC7" s="2">
        <v>2</v>
      </c>
      <c r="BD7" s="2">
        <v>2</v>
      </c>
      <c r="BE7" s="2">
        <f t="shared" si="15"/>
        <v>0</v>
      </c>
    </row>
    <row r="8" spans="1:57" x14ac:dyDescent="0.25">
      <c r="A8">
        <v>16</v>
      </c>
      <c r="B8" t="s">
        <v>13</v>
      </c>
      <c r="C8">
        <v>-0.04</v>
      </c>
      <c r="D8" s="2">
        <v>13</v>
      </c>
      <c r="E8" t="s">
        <v>34</v>
      </c>
      <c r="F8" t="s">
        <v>27</v>
      </c>
      <c r="G8" t="s">
        <v>157</v>
      </c>
      <c r="H8">
        <v>0</v>
      </c>
      <c r="I8" s="21">
        <v>0.25</v>
      </c>
      <c r="J8" s="16">
        <v>0</v>
      </c>
      <c r="K8" s="2">
        <v>0</v>
      </c>
      <c r="L8" s="2">
        <f t="shared" si="0"/>
        <v>0</v>
      </c>
      <c r="M8" s="16">
        <v>2</v>
      </c>
      <c r="N8">
        <v>2</v>
      </c>
      <c r="O8" s="2">
        <f t="shared" si="1"/>
        <v>0</v>
      </c>
      <c r="P8" s="16">
        <v>2</v>
      </c>
      <c r="Q8">
        <v>2</v>
      </c>
      <c r="R8" s="2">
        <f t="shared" si="2"/>
        <v>0</v>
      </c>
      <c r="S8" s="2">
        <v>1</v>
      </c>
      <c r="T8">
        <v>1</v>
      </c>
      <c r="U8">
        <f t="shared" si="3"/>
        <v>0</v>
      </c>
      <c r="V8" s="2">
        <v>2</v>
      </c>
      <c r="W8" s="2">
        <v>2</v>
      </c>
      <c r="X8" s="2">
        <f t="shared" si="4"/>
        <v>0</v>
      </c>
      <c r="Y8" s="16">
        <v>2</v>
      </c>
      <c r="Z8" s="2">
        <v>2</v>
      </c>
      <c r="AA8" s="11">
        <f t="shared" si="5"/>
        <v>0</v>
      </c>
      <c r="AB8" s="2">
        <v>5</v>
      </c>
      <c r="AC8" s="2">
        <v>5</v>
      </c>
      <c r="AD8">
        <f t="shared" si="6"/>
        <v>0</v>
      </c>
      <c r="AE8" s="2">
        <v>2</v>
      </c>
      <c r="AF8" s="2">
        <v>2</v>
      </c>
      <c r="AG8" s="2">
        <f t="shared" si="7"/>
        <v>0</v>
      </c>
      <c r="AH8" s="2">
        <v>4</v>
      </c>
      <c r="AI8" s="2">
        <v>4</v>
      </c>
      <c r="AJ8">
        <f t="shared" si="8"/>
        <v>0</v>
      </c>
      <c r="AK8" s="2">
        <v>2</v>
      </c>
      <c r="AL8" s="2">
        <v>2</v>
      </c>
      <c r="AM8">
        <f t="shared" si="9"/>
        <v>0</v>
      </c>
      <c r="AN8" s="16">
        <v>2</v>
      </c>
      <c r="AO8" s="2">
        <v>2</v>
      </c>
      <c r="AP8">
        <f t="shared" si="10"/>
        <v>0</v>
      </c>
      <c r="AQ8" s="2">
        <v>0</v>
      </c>
      <c r="AR8" s="2">
        <v>0</v>
      </c>
      <c r="AS8" s="2">
        <f t="shared" si="11"/>
        <v>0</v>
      </c>
      <c r="AT8" s="2">
        <v>1</v>
      </c>
      <c r="AU8" s="2">
        <v>1</v>
      </c>
      <c r="AV8">
        <f t="shared" si="12"/>
        <v>0</v>
      </c>
      <c r="AW8" s="2">
        <v>1</v>
      </c>
      <c r="AX8" s="2">
        <v>1</v>
      </c>
      <c r="AY8" s="2">
        <f t="shared" si="13"/>
        <v>0</v>
      </c>
      <c r="AZ8" s="2">
        <v>1</v>
      </c>
      <c r="BA8" s="2">
        <v>1</v>
      </c>
      <c r="BB8" s="14">
        <f t="shared" si="14"/>
        <v>0</v>
      </c>
      <c r="BC8" s="2">
        <v>1</v>
      </c>
      <c r="BD8" s="2">
        <v>1</v>
      </c>
      <c r="BE8" s="2">
        <f t="shared" si="15"/>
        <v>0</v>
      </c>
    </row>
    <row r="9" spans="1:57" x14ac:dyDescent="0.25">
      <c r="A9">
        <v>17</v>
      </c>
      <c r="B9" t="s">
        <v>13</v>
      </c>
      <c r="C9">
        <v>-0.04</v>
      </c>
      <c r="D9" s="2">
        <v>12</v>
      </c>
      <c r="E9" t="s">
        <v>34</v>
      </c>
      <c r="F9" t="s">
        <v>25</v>
      </c>
      <c r="G9" t="s">
        <v>157</v>
      </c>
      <c r="H9">
        <v>0</v>
      </c>
      <c r="I9" s="21">
        <v>0.25</v>
      </c>
      <c r="J9" s="16">
        <v>0</v>
      </c>
      <c r="K9" s="2">
        <v>0</v>
      </c>
      <c r="L9" s="2">
        <f t="shared" si="0"/>
        <v>0</v>
      </c>
      <c r="M9" s="16">
        <v>2</v>
      </c>
      <c r="N9">
        <v>2</v>
      </c>
      <c r="O9" s="2">
        <f t="shared" si="1"/>
        <v>0</v>
      </c>
      <c r="P9" s="16">
        <v>2</v>
      </c>
      <c r="Q9">
        <v>2</v>
      </c>
      <c r="R9" s="2">
        <f t="shared" si="2"/>
        <v>0</v>
      </c>
      <c r="S9" s="2">
        <v>2</v>
      </c>
      <c r="T9">
        <v>2</v>
      </c>
      <c r="U9">
        <f t="shared" si="3"/>
        <v>0</v>
      </c>
      <c r="V9" s="2">
        <v>4</v>
      </c>
      <c r="W9" s="2">
        <v>4</v>
      </c>
      <c r="X9" s="2">
        <f t="shared" si="4"/>
        <v>0</v>
      </c>
      <c r="Y9" s="16">
        <v>0</v>
      </c>
      <c r="Z9" s="2">
        <v>0</v>
      </c>
      <c r="AA9" s="11">
        <f t="shared" si="5"/>
        <v>0</v>
      </c>
      <c r="AB9" s="2">
        <v>2</v>
      </c>
      <c r="AC9" s="2">
        <v>2</v>
      </c>
      <c r="AD9">
        <f t="shared" si="6"/>
        <v>0</v>
      </c>
      <c r="AE9" s="2">
        <v>0</v>
      </c>
      <c r="AF9" s="2">
        <v>0</v>
      </c>
      <c r="AG9" s="2">
        <f t="shared" si="7"/>
        <v>0</v>
      </c>
      <c r="AH9" s="2">
        <v>3</v>
      </c>
      <c r="AI9" s="2">
        <v>3</v>
      </c>
      <c r="AJ9">
        <f t="shared" si="8"/>
        <v>0</v>
      </c>
      <c r="AK9" s="2">
        <v>2</v>
      </c>
      <c r="AL9" s="2">
        <v>2</v>
      </c>
      <c r="AM9">
        <f t="shared" si="9"/>
        <v>0</v>
      </c>
      <c r="AN9" s="16">
        <v>2</v>
      </c>
      <c r="AO9" s="2">
        <v>2</v>
      </c>
      <c r="AP9">
        <f t="shared" si="10"/>
        <v>0</v>
      </c>
      <c r="AQ9" s="2">
        <v>2</v>
      </c>
      <c r="AR9" s="2">
        <v>2</v>
      </c>
      <c r="AS9" s="2">
        <f t="shared" si="11"/>
        <v>0</v>
      </c>
      <c r="AT9" s="2">
        <v>2</v>
      </c>
      <c r="AU9" s="2">
        <v>2</v>
      </c>
      <c r="AV9">
        <f t="shared" si="12"/>
        <v>0</v>
      </c>
      <c r="AW9" s="2">
        <v>2</v>
      </c>
      <c r="AX9" s="2">
        <v>2</v>
      </c>
      <c r="AY9" s="2">
        <f t="shared" si="13"/>
        <v>0</v>
      </c>
      <c r="AZ9" s="2">
        <v>0</v>
      </c>
      <c r="BA9" s="2">
        <v>0</v>
      </c>
      <c r="BB9" s="14">
        <f t="shared" si="14"/>
        <v>0</v>
      </c>
      <c r="BC9" s="2">
        <v>2</v>
      </c>
      <c r="BD9" s="2">
        <v>2</v>
      </c>
      <c r="BE9" s="2">
        <f t="shared" si="15"/>
        <v>0</v>
      </c>
    </row>
    <row r="10" spans="1:57" x14ac:dyDescent="0.25">
      <c r="A10">
        <v>20</v>
      </c>
      <c r="B10" t="s">
        <v>13</v>
      </c>
      <c r="C10">
        <v>-0.04</v>
      </c>
      <c r="D10" s="2">
        <v>60</v>
      </c>
      <c r="E10" t="s">
        <v>150</v>
      </c>
      <c r="F10" t="s">
        <v>25</v>
      </c>
      <c r="G10" t="s">
        <v>157</v>
      </c>
      <c r="H10">
        <v>0</v>
      </c>
      <c r="I10" s="21">
        <v>0.25</v>
      </c>
      <c r="J10" s="16">
        <v>0</v>
      </c>
      <c r="K10" s="2">
        <v>0</v>
      </c>
      <c r="L10" s="2">
        <f t="shared" si="0"/>
        <v>0</v>
      </c>
      <c r="M10" s="16">
        <v>2</v>
      </c>
      <c r="N10">
        <v>2</v>
      </c>
      <c r="O10" s="2">
        <f t="shared" si="1"/>
        <v>0</v>
      </c>
      <c r="P10" s="16">
        <v>1</v>
      </c>
      <c r="Q10">
        <v>1</v>
      </c>
      <c r="R10" s="2">
        <f t="shared" si="2"/>
        <v>0</v>
      </c>
      <c r="S10" s="2">
        <v>3</v>
      </c>
      <c r="T10">
        <v>3</v>
      </c>
      <c r="U10">
        <f t="shared" si="3"/>
        <v>0</v>
      </c>
      <c r="V10" s="2">
        <v>2</v>
      </c>
      <c r="W10" s="2">
        <v>2</v>
      </c>
      <c r="X10" s="2">
        <f t="shared" si="4"/>
        <v>0</v>
      </c>
      <c r="Y10" s="16">
        <v>1</v>
      </c>
      <c r="Z10" s="2">
        <v>1</v>
      </c>
      <c r="AA10" s="11">
        <f t="shared" si="5"/>
        <v>0</v>
      </c>
      <c r="AB10" s="2">
        <v>4</v>
      </c>
      <c r="AC10" s="2">
        <v>4</v>
      </c>
      <c r="AD10">
        <f t="shared" si="6"/>
        <v>0</v>
      </c>
      <c r="AE10" s="2">
        <v>2</v>
      </c>
      <c r="AF10" s="2">
        <v>2</v>
      </c>
      <c r="AG10" s="2">
        <f t="shared" si="7"/>
        <v>0</v>
      </c>
      <c r="AH10" s="2">
        <v>4</v>
      </c>
      <c r="AI10" s="2">
        <v>4</v>
      </c>
      <c r="AJ10">
        <f t="shared" si="8"/>
        <v>0</v>
      </c>
      <c r="AK10" s="2">
        <v>2</v>
      </c>
      <c r="AL10" s="2">
        <v>2</v>
      </c>
      <c r="AM10">
        <f t="shared" si="9"/>
        <v>0</v>
      </c>
      <c r="AN10" s="16">
        <v>1</v>
      </c>
      <c r="AO10" s="2">
        <v>1</v>
      </c>
      <c r="AP10">
        <f t="shared" si="10"/>
        <v>0</v>
      </c>
      <c r="AQ10" s="2">
        <v>0</v>
      </c>
      <c r="AR10" s="2">
        <v>0</v>
      </c>
      <c r="AS10" s="2">
        <f t="shared" si="11"/>
        <v>0</v>
      </c>
      <c r="AT10" s="2">
        <v>1</v>
      </c>
      <c r="AU10" s="2">
        <v>1</v>
      </c>
      <c r="AV10">
        <f t="shared" si="12"/>
        <v>0</v>
      </c>
      <c r="AW10" s="2">
        <v>2</v>
      </c>
      <c r="AX10" s="2">
        <v>2</v>
      </c>
      <c r="AY10" s="2">
        <f t="shared" si="13"/>
        <v>0</v>
      </c>
      <c r="AZ10" s="2">
        <v>0</v>
      </c>
      <c r="BA10" s="2">
        <v>0</v>
      </c>
      <c r="BB10" s="14">
        <f t="shared" si="14"/>
        <v>0</v>
      </c>
      <c r="BC10" s="2">
        <v>2</v>
      </c>
      <c r="BD10" s="2">
        <v>2</v>
      </c>
      <c r="BE10" s="2">
        <f t="shared" si="15"/>
        <v>0</v>
      </c>
    </row>
    <row r="11" spans="1:57" x14ac:dyDescent="0.25">
      <c r="A11">
        <v>23</v>
      </c>
      <c r="B11" t="s">
        <v>156</v>
      </c>
      <c r="C11">
        <v>1.47</v>
      </c>
      <c r="D11" s="2">
        <v>29</v>
      </c>
      <c r="E11" t="s">
        <v>153</v>
      </c>
      <c r="F11" t="s">
        <v>28</v>
      </c>
      <c r="G11" t="s">
        <v>157</v>
      </c>
      <c r="H11">
        <v>0</v>
      </c>
      <c r="I11" s="21">
        <v>1</v>
      </c>
      <c r="J11" s="16">
        <v>0</v>
      </c>
      <c r="K11" s="2">
        <v>0</v>
      </c>
      <c r="L11" s="2">
        <f t="shared" si="0"/>
        <v>0</v>
      </c>
      <c r="M11" s="16">
        <v>0</v>
      </c>
      <c r="N11">
        <v>0</v>
      </c>
      <c r="O11" s="2">
        <f t="shared" si="1"/>
        <v>0</v>
      </c>
      <c r="P11" s="16">
        <v>0</v>
      </c>
      <c r="Q11">
        <v>0</v>
      </c>
      <c r="R11" s="2">
        <f t="shared" si="2"/>
        <v>0</v>
      </c>
      <c r="S11" s="2">
        <v>5</v>
      </c>
      <c r="T11">
        <v>5</v>
      </c>
      <c r="U11">
        <f t="shared" si="3"/>
        <v>0</v>
      </c>
      <c r="X11" s="2"/>
      <c r="Y11" s="16">
        <v>0</v>
      </c>
      <c r="Z11" s="2">
        <v>0</v>
      </c>
      <c r="AA11" s="11">
        <f t="shared" si="5"/>
        <v>0</v>
      </c>
      <c r="AB11" s="2">
        <v>4</v>
      </c>
      <c r="AC11" s="2">
        <v>4</v>
      </c>
      <c r="AD11">
        <f t="shared" si="6"/>
        <v>0</v>
      </c>
      <c r="AE11" s="2">
        <v>2</v>
      </c>
      <c r="AF11" s="2">
        <v>2</v>
      </c>
      <c r="AG11" s="2">
        <f t="shared" si="7"/>
        <v>0</v>
      </c>
      <c r="AH11" s="2">
        <v>4</v>
      </c>
      <c r="AI11" s="2">
        <v>1</v>
      </c>
      <c r="AJ11" s="25">
        <f t="shared" si="8"/>
        <v>-3</v>
      </c>
      <c r="AK11" s="2">
        <v>2</v>
      </c>
      <c r="AL11" s="2">
        <v>2</v>
      </c>
      <c r="AM11">
        <f t="shared" si="9"/>
        <v>0</v>
      </c>
      <c r="AN11" s="16">
        <v>3</v>
      </c>
      <c r="AO11" s="2">
        <v>3</v>
      </c>
      <c r="AP11">
        <f t="shared" si="10"/>
        <v>0</v>
      </c>
      <c r="AQ11" s="2">
        <v>0</v>
      </c>
      <c r="AR11" s="2">
        <v>0</v>
      </c>
      <c r="AS11" s="2">
        <f t="shared" si="11"/>
        <v>0</v>
      </c>
      <c r="AT11" s="2">
        <v>1</v>
      </c>
      <c r="AU11" s="2">
        <v>1</v>
      </c>
      <c r="AV11">
        <f t="shared" si="12"/>
        <v>0</v>
      </c>
      <c r="AW11" s="2">
        <v>1</v>
      </c>
      <c r="AX11" s="2">
        <v>1</v>
      </c>
      <c r="AY11" s="2">
        <f t="shared" si="13"/>
        <v>0</v>
      </c>
      <c r="AZ11" s="2">
        <v>1</v>
      </c>
      <c r="BA11" s="2">
        <v>1</v>
      </c>
      <c r="BB11" s="14">
        <f t="shared" si="14"/>
        <v>0</v>
      </c>
      <c r="BC11" s="2">
        <v>3</v>
      </c>
      <c r="BD11" s="2">
        <v>3</v>
      </c>
      <c r="BE11" s="2">
        <f t="shared" si="15"/>
        <v>0</v>
      </c>
    </row>
    <row r="12" spans="1:57" x14ac:dyDescent="0.25">
      <c r="A12">
        <v>24</v>
      </c>
      <c r="B12" t="s">
        <v>13</v>
      </c>
      <c r="C12">
        <v>-0.04</v>
      </c>
      <c r="D12" s="2">
        <v>93</v>
      </c>
      <c r="E12" t="s">
        <v>150</v>
      </c>
      <c r="F12" t="s">
        <v>25</v>
      </c>
      <c r="G12" t="s">
        <v>158</v>
      </c>
      <c r="H12">
        <v>0</v>
      </c>
      <c r="I12" s="21">
        <v>0.25</v>
      </c>
      <c r="J12" s="16">
        <v>0</v>
      </c>
      <c r="K12" s="2">
        <v>0</v>
      </c>
      <c r="L12" s="2">
        <f t="shared" si="0"/>
        <v>0</v>
      </c>
      <c r="M12" s="16">
        <v>2</v>
      </c>
      <c r="N12">
        <v>2</v>
      </c>
      <c r="O12" s="2">
        <f t="shared" si="1"/>
        <v>0</v>
      </c>
      <c r="P12" s="16">
        <v>2</v>
      </c>
      <c r="Q12">
        <v>2</v>
      </c>
      <c r="R12" s="2">
        <f t="shared" si="2"/>
        <v>0</v>
      </c>
      <c r="S12" s="2">
        <v>1</v>
      </c>
      <c r="T12">
        <v>1</v>
      </c>
      <c r="U12">
        <f t="shared" si="3"/>
        <v>0</v>
      </c>
      <c r="V12" s="2">
        <v>2</v>
      </c>
      <c r="W12" s="2">
        <v>2</v>
      </c>
      <c r="X12" s="2">
        <f t="shared" si="4"/>
        <v>0</v>
      </c>
      <c r="Y12" s="16">
        <v>4</v>
      </c>
      <c r="Z12" s="2">
        <v>4</v>
      </c>
      <c r="AA12" s="11">
        <f t="shared" si="5"/>
        <v>0</v>
      </c>
      <c r="AB12" s="2">
        <v>5</v>
      </c>
      <c r="AC12" s="2">
        <v>5</v>
      </c>
      <c r="AD12">
        <f t="shared" si="6"/>
        <v>0</v>
      </c>
      <c r="AE12" s="2">
        <v>1</v>
      </c>
      <c r="AF12" s="2">
        <v>1</v>
      </c>
      <c r="AG12" s="2">
        <f t="shared" si="7"/>
        <v>0</v>
      </c>
      <c r="AH12" s="2">
        <v>3</v>
      </c>
      <c r="AI12" s="2">
        <v>3</v>
      </c>
      <c r="AJ12">
        <f t="shared" si="8"/>
        <v>0</v>
      </c>
      <c r="AK12" s="2">
        <v>2</v>
      </c>
      <c r="AL12" s="2">
        <v>2</v>
      </c>
      <c r="AM12">
        <f t="shared" si="9"/>
        <v>0</v>
      </c>
      <c r="AN12" s="16">
        <v>0</v>
      </c>
      <c r="AO12" s="2">
        <v>0</v>
      </c>
      <c r="AP12">
        <f t="shared" si="10"/>
        <v>0</v>
      </c>
      <c r="AQ12" s="2">
        <v>1</v>
      </c>
      <c r="AR12" s="2">
        <v>1</v>
      </c>
      <c r="AS12" s="2">
        <f t="shared" si="11"/>
        <v>0</v>
      </c>
      <c r="AT12" s="2">
        <v>1</v>
      </c>
      <c r="AU12" s="2">
        <v>1</v>
      </c>
      <c r="AV12">
        <f t="shared" si="12"/>
        <v>0</v>
      </c>
      <c r="AW12" s="2">
        <v>1</v>
      </c>
      <c r="AX12" s="2">
        <v>1</v>
      </c>
      <c r="AY12" s="2">
        <f t="shared" si="13"/>
        <v>0</v>
      </c>
      <c r="AZ12" s="2">
        <v>0</v>
      </c>
      <c r="BA12" s="2">
        <v>0</v>
      </c>
      <c r="BB12" s="14">
        <f t="shared" si="14"/>
        <v>0</v>
      </c>
      <c r="BC12" s="2">
        <v>3</v>
      </c>
      <c r="BD12" s="2">
        <v>3</v>
      </c>
      <c r="BE12" s="2">
        <f t="shared" si="15"/>
        <v>0</v>
      </c>
    </row>
    <row r="13" spans="1:57" x14ac:dyDescent="0.25">
      <c r="A13">
        <v>25</v>
      </c>
      <c r="B13" t="s">
        <v>9</v>
      </c>
      <c r="C13">
        <v>1.61</v>
      </c>
      <c r="D13">
        <v>66</v>
      </c>
      <c r="E13" t="s">
        <v>152</v>
      </c>
      <c r="F13" t="s">
        <v>27</v>
      </c>
      <c r="G13" t="s">
        <v>157</v>
      </c>
      <c r="H13">
        <v>0</v>
      </c>
      <c r="I13" s="21">
        <v>0.5</v>
      </c>
      <c r="J13" s="16">
        <v>1</v>
      </c>
      <c r="K13">
        <v>1</v>
      </c>
      <c r="L13" s="2">
        <f t="shared" si="0"/>
        <v>0</v>
      </c>
      <c r="M13" s="16">
        <v>0</v>
      </c>
      <c r="N13">
        <v>0</v>
      </c>
      <c r="O13" s="2">
        <f t="shared" si="1"/>
        <v>0</v>
      </c>
      <c r="P13" s="16">
        <v>0</v>
      </c>
      <c r="Q13">
        <v>0</v>
      </c>
      <c r="R13" s="2">
        <f t="shared" si="2"/>
        <v>0</v>
      </c>
      <c r="S13">
        <v>1</v>
      </c>
      <c r="T13">
        <v>1</v>
      </c>
      <c r="U13">
        <f t="shared" si="3"/>
        <v>0</v>
      </c>
      <c r="V13">
        <v>3</v>
      </c>
      <c r="W13">
        <v>3</v>
      </c>
      <c r="X13" s="2">
        <f t="shared" si="4"/>
        <v>0</v>
      </c>
      <c r="Y13" s="16">
        <v>5</v>
      </c>
      <c r="Z13" s="2">
        <v>5</v>
      </c>
      <c r="AA13" s="11">
        <f t="shared" si="5"/>
        <v>0</v>
      </c>
      <c r="AB13">
        <v>5</v>
      </c>
      <c r="AC13">
        <v>5</v>
      </c>
      <c r="AD13">
        <f t="shared" si="6"/>
        <v>0</v>
      </c>
      <c r="AE13" s="2">
        <v>2</v>
      </c>
      <c r="AF13" s="2">
        <v>2</v>
      </c>
      <c r="AG13" s="2">
        <f t="shared" si="7"/>
        <v>0</v>
      </c>
      <c r="AH13">
        <v>3</v>
      </c>
      <c r="AI13">
        <v>3</v>
      </c>
      <c r="AJ13">
        <f t="shared" si="8"/>
        <v>0</v>
      </c>
      <c r="AK13">
        <v>2</v>
      </c>
      <c r="AL13">
        <v>2</v>
      </c>
      <c r="AM13">
        <f t="shared" si="9"/>
        <v>0</v>
      </c>
      <c r="AN13" s="7">
        <v>2</v>
      </c>
      <c r="AO13">
        <v>2</v>
      </c>
      <c r="AP13">
        <f t="shared" si="10"/>
        <v>0</v>
      </c>
      <c r="AQ13">
        <v>1</v>
      </c>
      <c r="AR13">
        <v>1</v>
      </c>
      <c r="AS13" s="2">
        <f t="shared" si="11"/>
        <v>0</v>
      </c>
      <c r="AT13">
        <v>1</v>
      </c>
      <c r="AU13">
        <v>1</v>
      </c>
      <c r="AV13">
        <f t="shared" si="12"/>
        <v>0</v>
      </c>
      <c r="AW13">
        <v>0</v>
      </c>
      <c r="AX13">
        <v>0</v>
      </c>
      <c r="AY13" s="2">
        <f t="shared" si="13"/>
        <v>0</v>
      </c>
      <c r="AZ13">
        <v>1</v>
      </c>
      <c r="BA13">
        <v>1</v>
      </c>
      <c r="BB13" s="14">
        <f t="shared" si="14"/>
        <v>0</v>
      </c>
      <c r="BC13">
        <v>2</v>
      </c>
      <c r="BD13">
        <v>3</v>
      </c>
      <c r="BE13" s="24">
        <f t="shared" si="15"/>
        <v>1</v>
      </c>
    </row>
    <row r="14" spans="1:57" x14ac:dyDescent="0.25">
      <c r="A14">
        <v>26</v>
      </c>
      <c r="B14" t="s">
        <v>7</v>
      </c>
      <c r="C14">
        <v>1.42</v>
      </c>
      <c r="D14" s="2">
        <v>23</v>
      </c>
      <c r="E14" t="s">
        <v>150</v>
      </c>
      <c r="F14" t="s">
        <v>25</v>
      </c>
      <c r="G14" t="s">
        <v>157</v>
      </c>
      <c r="H14">
        <v>0</v>
      </c>
      <c r="I14" s="21">
        <v>0.75</v>
      </c>
      <c r="J14" s="16">
        <v>1</v>
      </c>
      <c r="K14" s="2">
        <v>1</v>
      </c>
      <c r="L14" s="2">
        <f t="shared" si="0"/>
        <v>0</v>
      </c>
      <c r="M14" s="16">
        <v>3</v>
      </c>
      <c r="N14">
        <v>3</v>
      </c>
      <c r="O14" s="2">
        <f t="shared" si="1"/>
        <v>0</v>
      </c>
      <c r="P14" s="16">
        <v>2</v>
      </c>
      <c r="Q14">
        <v>2</v>
      </c>
      <c r="R14" s="2">
        <f t="shared" si="2"/>
        <v>0</v>
      </c>
      <c r="S14" s="2">
        <v>2</v>
      </c>
      <c r="T14">
        <v>2</v>
      </c>
      <c r="U14">
        <f t="shared" si="3"/>
        <v>0</v>
      </c>
      <c r="V14" s="2">
        <v>3</v>
      </c>
      <c r="W14" s="2">
        <v>3</v>
      </c>
      <c r="X14" s="2">
        <f t="shared" si="4"/>
        <v>0</v>
      </c>
      <c r="Y14" s="16">
        <v>0</v>
      </c>
      <c r="Z14" s="2">
        <v>0</v>
      </c>
      <c r="AA14" s="11">
        <f t="shared" si="5"/>
        <v>0</v>
      </c>
      <c r="AB14" s="2">
        <v>5</v>
      </c>
      <c r="AC14" s="2">
        <v>5</v>
      </c>
      <c r="AD14">
        <f t="shared" si="6"/>
        <v>0</v>
      </c>
      <c r="AE14" s="2">
        <v>3</v>
      </c>
      <c r="AF14" s="2">
        <v>3</v>
      </c>
      <c r="AG14" s="2">
        <f t="shared" si="7"/>
        <v>0</v>
      </c>
      <c r="AH14" s="2">
        <v>4</v>
      </c>
      <c r="AI14" s="2">
        <v>4</v>
      </c>
      <c r="AJ14">
        <f t="shared" si="8"/>
        <v>0</v>
      </c>
      <c r="AK14" s="2">
        <v>2</v>
      </c>
      <c r="AL14" s="2">
        <v>2</v>
      </c>
      <c r="AM14">
        <f t="shared" si="9"/>
        <v>0</v>
      </c>
      <c r="AN14" s="16">
        <v>0</v>
      </c>
      <c r="AO14" s="2">
        <v>0</v>
      </c>
      <c r="AP14">
        <f t="shared" si="10"/>
        <v>0</v>
      </c>
      <c r="AQ14" s="2">
        <v>1</v>
      </c>
      <c r="AR14" s="2">
        <v>1</v>
      </c>
      <c r="AS14" s="2">
        <f t="shared" si="11"/>
        <v>0</v>
      </c>
      <c r="AT14" s="2">
        <v>1</v>
      </c>
      <c r="AU14" s="2">
        <v>1</v>
      </c>
      <c r="AV14">
        <f t="shared" si="12"/>
        <v>0</v>
      </c>
      <c r="AW14" s="2">
        <v>1</v>
      </c>
      <c r="AX14" s="2">
        <v>0</v>
      </c>
      <c r="AY14" s="24">
        <f t="shared" si="13"/>
        <v>-1</v>
      </c>
      <c r="AZ14" s="2">
        <v>1</v>
      </c>
      <c r="BA14" s="2">
        <v>1</v>
      </c>
      <c r="BB14" s="14">
        <f t="shared" si="14"/>
        <v>0</v>
      </c>
      <c r="BC14" s="2">
        <v>1</v>
      </c>
      <c r="BD14" s="2">
        <v>1</v>
      </c>
      <c r="BE14" s="2">
        <f t="shared" si="15"/>
        <v>0</v>
      </c>
    </row>
    <row r="15" spans="1:57" x14ac:dyDescent="0.25">
      <c r="A15">
        <v>27</v>
      </c>
      <c r="B15" t="s">
        <v>13</v>
      </c>
      <c r="C15">
        <v>-0.04</v>
      </c>
      <c r="D15" s="2">
        <v>14</v>
      </c>
      <c r="E15" t="s">
        <v>152</v>
      </c>
      <c r="F15" t="s">
        <v>25</v>
      </c>
      <c r="G15" t="s">
        <v>157</v>
      </c>
      <c r="H15">
        <v>0</v>
      </c>
      <c r="I15" s="21">
        <v>0.5</v>
      </c>
      <c r="J15" s="16">
        <v>0</v>
      </c>
      <c r="K15" s="2">
        <v>0</v>
      </c>
      <c r="L15" s="2">
        <f t="shared" si="0"/>
        <v>0</v>
      </c>
      <c r="M15" s="16">
        <v>1</v>
      </c>
      <c r="N15">
        <v>1</v>
      </c>
      <c r="O15" s="2">
        <f t="shared" si="1"/>
        <v>0</v>
      </c>
      <c r="P15" s="16">
        <v>0</v>
      </c>
      <c r="Q15">
        <v>0</v>
      </c>
      <c r="R15" s="2">
        <f t="shared" si="2"/>
        <v>0</v>
      </c>
      <c r="S15" s="2">
        <v>1</v>
      </c>
      <c r="T15">
        <v>1</v>
      </c>
      <c r="U15">
        <f t="shared" si="3"/>
        <v>0</v>
      </c>
      <c r="V15" s="2">
        <v>3</v>
      </c>
      <c r="W15" s="2">
        <v>3</v>
      </c>
      <c r="X15" s="2">
        <f t="shared" si="4"/>
        <v>0</v>
      </c>
      <c r="Y15" s="16">
        <v>4</v>
      </c>
      <c r="Z15" s="2">
        <v>4</v>
      </c>
      <c r="AA15" s="11">
        <f t="shared" si="5"/>
        <v>0</v>
      </c>
      <c r="AB15" s="2">
        <v>5</v>
      </c>
      <c r="AC15" s="2">
        <v>5</v>
      </c>
      <c r="AD15">
        <f t="shared" si="6"/>
        <v>0</v>
      </c>
      <c r="AE15" s="2">
        <v>2</v>
      </c>
      <c r="AF15" s="2">
        <v>2</v>
      </c>
      <c r="AG15" s="2">
        <f t="shared" si="7"/>
        <v>0</v>
      </c>
      <c r="AH15" s="2">
        <v>1</v>
      </c>
      <c r="AI15" s="2">
        <v>1</v>
      </c>
      <c r="AJ15">
        <f t="shared" si="8"/>
        <v>0</v>
      </c>
      <c r="AK15" s="2">
        <v>2</v>
      </c>
      <c r="AL15" s="2">
        <v>2</v>
      </c>
      <c r="AM15">
        <f t="shared" si="9"/>
        <v>0</v>
      </c>
      <c r="AN15" s="16">
        <v>1</v>
      </c>
      <c r="AO15" s="2">
        <v>1</v>
      </c>
      <c r="AP15">
        <f t="shared" si="10"/>
        <v>0</v>
      </c>
      <c r="AQ15" s="2">
        <v>2</v>
      </c>
      <c r="AR15" s="2">
        <v>2</v>
      </c>
      <c r="AS15" s="2">
        <f t="shared" si="11"/>
        <v>0</v>
      </c>
      <c r="AT15" s="2">
        <v>1</v>
      </c>
      <c r="AU15" s="2">
        <v>1</v>
      </c>
      <c r="AV15">
        <f t="shared" si="12"/>
        <v>0</v>
      </c>
      <c r="AW15" s="2">
        <v>2</v>
      </c>
      <c r="AX15" s="2">
        <v>2</v>
      </c>
      <c r="AY15" s="2">
        <f t="shared" si="13"/>
        <v>0</v>
      </c>
      <c r="AZ15" s="2">
        <v>0</v>
      </c>
      <c r="BA15" s="2">
        <v>0</v>
      </c>
      <c r="BB15" s="14">
        <f t="shared" si="14"/>
        <v>0</v>
      </c>
      <c r="BC15" s="2">
        <v>3</v>
      </c>
      <c r="BD15" s="2">
        <v>3</v>
      </c>
      <c r="BE15" s="2">
        <f t="shared" si="15"/>
        <v>0</v>
      </c>
    </row>
    <row r="16" spans="1:57" x14ac:dyDescent="0.25">
      <c r="A16">
        <v>29</v>
      </c>
      <c r="B16" t="s">
        <v>156</v>
      </c>
      <c r="C16">
        <v>1.47</v>
      </c>
      <c r="D16">
        <v>24</v>
      </c>
      <c r="E16" t="s">
        <v>153</v>
      </c>
      <c r="F16" t="s">
        <v>28</v>
      </c>
      <c r="G16" t="s">
        <v>158</v>
      </c>
      <c r="H16">
        <v>0</v>
      </c>
      <c r="I16" s="21">
        <v>0.5</v>
      </c>
      <c r="J16" s="16">
        <v>0</v>
      </c>
      <c r="K16">
        <v>0</v>
      </c>
      <c r="L16" s="2">
        <f t="shared" si="0"/>
        <v>0</v>
      </c>
      <c r="M16" s="16">
        <v>2</v>
      </c>
      <c r="N16">
        <v>2</v>
      </c>
      <c r="O16" s="2">
        <f t="shared" si="1"/>
        <v>0</v>
      </c>
      <c r="P16" s="16">
        <v>2</v>
      </c>
      <c r="Q16">
        <v>2</v>
      </c>
      <c r="R16" s="2">
        <f t="shared" si="2"/>
        <v>0</v>
      </c>
      <c r="S16">
        <v>2</v>
      </c>
      <c r="T16">
        <v>2</v>
      </c>
      <c r="U16">
        <f t="shared" si="3"/>
        <v>0</v>
      </c>
      <c r="V16">
        <v>1</v>
      </c>
      <c r="W16">
        <v>1</v>
      </c>
      <c r="X16" s="2">
        <f t="shared" si="4"/>
        <v>0</v>
      </c>
      <c r="Y16" s="16">
        <v>0</v>
      </c>
      <c r="Z16" s="2">
        <v>0</v>
      </c>
      <c r="AA16" s="11">
        <f t="shared" si="5"/>
        <v>0</v>
      </c>
      <c r="AB16">
        <v>4</v>
      </c>
      <c r="AC16">
        <v>4</v>
      </c>
      <c r="AD16">
        <f t="shared" si="6"/>
        <v>0</v>
      </c>
      <c r="AE16" s="2">
        <v>2</v>
      </c>
      <c r="AF16" s="2">
        <v>2</v>
      </c>
      <c r="AG16" s="2">
        <f t="shared" si="7"/>
        <v>0</v>
      </c>
      <c r="AH16">
        <v>4</v>
      </c>
      <c r="AI16">
        <v>4</v>
      </c>
      <c r="AJ16">
        <f t="shared" si="8"/>
        <v>0</v>
      </c>
      <c r="AK16">
        <v>0</v>
      </c>
      <c r="AL16">
        <v>0</v>
      </c>
      <c r="AM16">
        <f t="shared" si="9"/>
        <v>0</v>
      </c>
      <c r="AN16" s="7">
        <v>1</v>
      </c>
      <c r="AO16">
        <v>1</v>
      </c>
      <c r="AP16">
        <f t="shared" si="10"/>
        <v>0</v>
      </c>
      <c r="AQ16">
        <v>1</v>
      </c>
      <c r="AR16">
        <v>1</v>
      </c>
      <c r="AS16" s="2">
        <f t="shared" si="11"/>
        <v>0</v>
      </c>
      <c r="AT16">
        <v>2</v>
      </c>
      <c r="AU16">
        <v>2</v>
      </c>
      <c r="AV16">
        <f t="shared" si="12"/>
        <v>0</v>
      </c>
      <c r="AW16">
        <v>2</v>
      </c>
      <c r="AX16">
        <v>2</v>
      </c>
      <c r="AY16" s="2">
        <f t="shared" si="13"/>
        <v>0</v>
      </c>
      <c r="AZ16">
        <v>0</v>
      </c>
      <c r="BA16">
        <v>0</v>
      </c>
      <c r="BB16" s="14">
        <f t="shared" si="14"/>
        <v>0</v>
      </c>
      <c r="BC16">
        <v>2</v>
      </c>
      <c r="BD16">
        <v>2</v>
      </c>
      <c r="BE16" s="2">
        <f t="shared" si="15"/>
        <v>0</v>
      </c>
    </row>
    <row r="17" spans="1:57" x14ac:dyDescent="0.25">
      <c r="A17">
        <v>30</v>
      </c>
      <c r="B17" t="s">
        <v>9</v>
      </c>
      <c r="C17">
        <v>1.61</v>
      </c>
      <c r="D17" s="2">
        <v>117</v>
      </c>
      <c r="E17" t="s">
        <v>24</v>
      </c>
      <c r="F17" t="s">
        <v>31</v>
      </c>
      <c r="G17" t="s">
        <v>158</v>
      </c>
      <c r="H17">
        <v>0</v>
      </c>
      <c r="I17" s="21">
        <v>0.25</v>
      </c>
      <c r="J17" s="16">
        <v>0</v>
      </c>
      <c r="K17" s="2">
        <v>0</v>
      </c>
      <c r="L17" s="2">
        <f t="shared" si="0"/>
        <v>0</v>
      </c>
      <c r="M17" s="16">
        <v>0</v>
      </c>
      <c r="N17">
        <v>0</v>
      </c>
      <c r="O17" s="2">
        <f t="shared" si="1"/>
        <v>0</v>
      </c>
      <c r="P17" s="16">
        <v>0</v>
      </c>
      <c r="Q17">
        <v>0</v>
      </c>
      <c r="R17" s="2">
        <f t="shared" si="2"/>
        <v>0</v>
      </c>
      <c r="S17" s="2">
        <v>3</v>
      </c>
      <c r="T17">
        <v>3</v>
      </c>
      <c r="U17">
        <f t="shared" si="3"/>
        <v>0</v>
      </c>
      <c r="V17" s="2">
        <v>3</v>
      </c>
      <c r="W17" s="2">
        <v>3</v>
      </c>
      <c r="X17" s="2">
        <f t="shared" si="4"/>
        <v>0</v>
      </c>
      <c r="Y17" s="16">
        <v>2</v>
      </c>
      <c r="Z17" s="2">
        <v>2</v>
      </c>
      <c r="AA17" s="11">
        <f t="shared" si="5"/>
        <v>0</v>
      </c>
      <c r="AB17" s="2">
        <v>2</v>
      </c>
      <c r="AC17" s="2">
        <v>2</v>
      </c>
      <c r="AD17">
        <f t="shared" si="6"/>
        <v>0</v>
      </c>
      <c r="AE17" s="2">
        <v>1</v>
      </c>
      <c r="AF17" s="2">
        <v>0</v>
      </c>
      <c r="AG17" s="24">
        <f t="shared" si="7"/>
        <v>-1</v>
      </c>
      <c r="AH17" s="2">
        <v>3</v>
      </c>
      <c r="AI17" s="2">
        <v>1</v>
      </c>
      <c r="AJ17" s="25">
        <f t="shared" si="8"/>
        <v>-2</v>
      </c>
      <c r="AK17" s="2">
        <v>2</v>
      </c>
      <c r="AL17" s="2">
        <v>1</v>
      </c>
      <c r="AM17" s="25">
        <f t="shared" si="9"/>
        <v>-1</v>
      </c>
      <c r="AN17" s="16">
        <v>2</v>
      </c>
      <c r="AO17" s="2">
        <v>2</v>
      </c>
      <c r="AP17">
        <f t="shared" si="10"/>
        <v>0</v>
      </c>
      <c r="AQ17" s="2">
        <v>2</v>
      </c>
      <c r="AR17" s="2">
        <v>1</v>
      </c>
      <c r="AS17" s="24">
        <f t="shared" si="11"/>
        <v>-1</v>
      </c>
      <c r="AT17" s="2">
        <v>2</v>
      </c>
      <c r="AU17" s="2">
        <v>2</v>
      </c>
      <c r="AV17">
        <f t="shared" si="12"/>
        <v>0</v>
      </c>
      <c r="AW17" s="2">
        <v>2</v>
      </c>
      <c r="AX17" s="2">
        <v>2</v>
      </c>
      <c r="AY17" s="2">
        <f t="shared" si="13"/>
        <v>0</v>
      </c>
      <c r="AZ17" s="2">
        <v>1</v>
      </c>
      <c r="BA17" s="2">
        <v>1</v>
      </c>
      <c r="BB17" s="14">
        <f t="shared" si="14"/>
        <v>0</v>
      </c>
      <c r="BC17" s="2">
        <v>1</v>
      </c>
      <c r="BD17" s="2">
        <v>1</v>
      </c>
      <c r="BE17" s="2">
        <f t="shared" si="15"/>
        <v>0</v>
      </c>
    </row>
    <row r="18" spans="1:57" x14ac:dyDescent="0.25">
      <c r="A18">
        <v>31</v>
      </c>
      <c r="B18" t="s">
        <v>155</v>
      </c>
      <c r="C18">
        <v>0.44</v>
      </c>
      <c r="D18" s="2">
        <v>6</v>
      </c>
      <c r="E18" t="s">
        <v>153</v>
      </c>
      <c r="F18" t="s">
        <v>27</v>
      </c>
      <c r="G18" t="s">
        <v>157</v>
      </c>
      <c r="H18">
        <v>0</v>
      </c>
      <c r="I18" s="21">
        <v>0.25</v>
      </c>
      <c r="J18" s="16">
        <v>0</v>
      </c>
      <c r="K18" s="2">
        <v>0</v>
      </c>
      <c r="L18" s="2">
        <f t="shared" si="0"/>
        <v>0</v>
      </c>
      <c r="M18" s="16">
        <v>0</v>
      </c>
      <c r="N18">
        <v>0</v>
      </c>
      <c r="O18" s="2">
        <f t="shared" si="1"/>
        <v>0</v>
      </c>
      <c r="P18" s="16">
        <v>0</v>
      </c>
      <c r="Q18">
        <v>0</v>
      </c>
      <c r="R18" s="2">
        <f t="shared" si="2"/>
        <v>0</v>
      </c>
      <c r="S18" s="2">
        <v>3</v>
      </c>
      <c r="T18">
        <v>3</v>
      </c>
      <c r="U18">
        <f t="shared" si="3"/>
        <v>0</v>
      </c>
      <c r="V18" s="2">
        <v>2</v>
      </c>
      <c r="W18" s="2">
        <v>2</v>
      </c>
      <c r="X18" s="2">
        <f t="shared" si="4"/>
        <v>0</v>
      </c>
      <c r="Y18" s="16">
        <v>0</v>
      </c>
      <c r="Z18" s="2">
        <v>0</v>
      </c>
      <c r="AA18" s="11">
        <f t="shared" si="5"/>
        <v>0</v>
      </c>
      <c r="AB18" s="2">
        <v>3</v>
      </c>
      <c r="AC18" s="2">
        <v>3</v>
      </c>
      <c r="AD18">
        <f t="shared" si="6"/>
        <v>0</v>
      </c>
      <c r="AE18" s="2">
        <v>0</v>
      </c>
      <c r="AF18" s="2">
        <v>0</v>
      </c>
      <c r="AG18" s="2">
        <f t="shared" si="7"/>
        <v>0</v>
      </c>
      <c r="AH18" s="2">
        <v>4</v>
      </c>
      <c r="AI18" s="2">
        <v>4</v>
      </c>
      <c r="AJ18">
        <f t="shared" si="8"/>
        <v>0</v>
      </c>
      <c r="AK18" s="2">
        <v>0</v>
      </c>
      <c r="AL18" s="2">
        <v>0</v>
      </c>
      <c r="AM18">
        <f t="shared" si="9"/>
        <v>0</v>
      </c>
      <c r="AN18" s="16">
        <v>0</v>
      </c>
      <c r="AO18" s="2">
        <v>0</v>
      </c>
      <c r="AP18">
        <f t="shared" si="10"/>
        <v>0</v>
      </c>
      <c r="AQ18" s="2">
        <v>0</v>
      </c>
      <c r="AR18" s="2">
        <v>0</v>
      </c>
      <c r="AS18" s="2">
        <f t="shared" si="11"/>
        <v>0</v>
      </c>
      <c r="AT18" s="2">
        <v>1</v>
      </c>
      <c r="AU18" s="2">
        <v>1</v>
      </c>
      <c r="AV18">
        <f t="shared" si="12"/>
        <v>0</v>
      </c>
      <c r="AW18" s="2">
        <v>1</v>
      </c>
      <c r="AX18" s="2">
        <v>1</v>
      </c>
      <c r="AY18" s="2">
        <f t="shared" si="13"/>
        <v>0</v>
      </c>
      <c r="AZ18" s="2">
        <v>2</v>
      </c>
      <c r="BA18" s="2">
        <v>2</v>
      </c>
      <c r="BB18" s="14">
        <f t="shared" si="14"/>
        <v>0</v>
      </c>
      <c r="BC18" s="2">
        <v>0</v>
      </c>
      <c r="BD18" s="2">
        <v>0</v>
      </c>
      <c r="BE18" s="2">
        <f t="shared" si="15"/>
        <v>0</v>
      </c>
    </row>
    <row r="19" spans="1:57" x14ac:dyDescent="0.25">
      <c r="A19">
        <v>38</v>
      </c>
      <c r="B19" t="s">
        <v>155</v>
      </c>
      <c r="C19">
        <v>0.44</v>
      </c>
      <c r="D19" s="2">
        <v>14</v>
      </c>
      <c r="E19" t="s">
        <v>33</v>
      </c>
      <c r="F19" t="s">
        <v>25</v>
      </c>
      <c r="G19" t="s">
        <v>157</v>
      </c>
      <c r="H19">
        <v>0</v>
      </c>
      <c r="I19" s="21">
        <v>0.75</v>
      </c>
      <c r="J19" s="16">
        <v>0</v>
      </c>
      <c r="K19" s="2">
        <v>0</v>
      </c>
      <c r="L19" s="2">
        <f t="shared" si="0"/>
        <v>0</v>
      </c>
      <c r="M19" s="16">
        <v>3</v>
      </c>
      <c r="N19">
        <v>3</v>
      </c>
      <c r="O19" s="2">
        <f t="shared" si="1"/>
        <v>0</v>
      </c>
      <c r="P19" s="16">
        <v>3</v>
      </c>
      <c r="Q19">
        <v>3</v>
      </c>
      <c r="R19" s="2">
        <f t="shared" si="2"/>
        <v>0</v>
      </c>
      <c r="S19" s="2">
        <v>1</v>
      </c>
      <c r="T19">
        <v>1</v>
      </c>
      <c r="U19">
        <f t="shared" si="3"/>
        <v>0</v>
      </c>
      <c r="V19" s="2">
        <v>2</v>
      </c>
      <c r="W19" s="2">
        <v>1</v>
      </c>
      <c r="X19" s="24">
        <f t="shared" si="4"/>
        <v>-1</v>
      </c>
      <c r="Y19" s="16">
        <v>1</v>
      </c>
      <c r="Z19" s="2">
        <v>1</v>
      </c>
      <c r="AA19" s="11">
        <f t="shared" si="5"/>
        <v>0</v>
      </c>
      <c r="AB19" s="2">
        <v>5</v>
      </c>
      <c r="AC19" s="2">
        <v>5</v>
      </c>
      <c r="AD19">
        <f t="shared" si="6"/>
        <v>0</v>
      </c>
      <c r="AE19" s="2">
        <v>2</v>
      </c>
      <c r="AF19" s="2">
        <v>2</v>
      </c>
      <c r="AG19" s="2">
        <f t="shared" si="7"/>
        <v>0</v>
      </c>
      <c r="AH19" s="2">
        <v>3</v>
      </c>
      <c r="AI19" s="2">
        <v>3</v>
      </c>
      <c r="AJ19">
        <f t="shared" si="8"/>
        <v>0</v>
      </c>
      <c r="AK19" s="2">
        <v>0</v>
      </c>
      <c r="AL19" s="2">
        <v>0</v>
      </c>
      <c r="AM19">
        <f t="shared" si="9"/>
        <v>0</v>
      </c>
      <c r="AN19" s="16">
        <v>1</v>
      </c>
      <c r="AO19" s="2">
        <v>1</v>
      </c>
      <c r="AP19">
        <f t="shared" si="10"/>
        <v>0</v>
      </c>
      <c r="AQ19" s="2">
        <v>1</v>
      </c>
      <c r="AR19" s="2">
        <v>1</v>
      </c>
      <c r="AS19" s="2">
        <f t="shared" si="11"/>
        <v>0</v>
      </c>
      <c r="AT19" s="2">
        <v>1</v>
      </c>
      <c r="AU19" s="2">
        <v>1</v>
      </c>
      <c r="AV19">
        <f t="shared" si="12"/>
        <v>0</v>
      </c>
      <c r="AW19" s="2">
        <v>2</v>
      </c>
      <c r="AX19" s="2">
        <v>2</v>
      </c>
      <c r="AY19" s="2">
        <f t="shared" si="13"/>
        <v>0</v>
      </c>
      <c r="AZ19" s="2">
        <v>3</v>
      </c>
      <c r="BA19" s="2">
        <v>3</v>
      </c>
      <c r="BB19" s="14">
        <f t="shared" si="14"/>
        <v>0</v>
      </c>
      <c r="BC19" s="2">
        <v>0</v>
      </c>
      <c r="BD19" s="2">
        <v>0</v>
      </c>
      <c r="BE19" s="2">
        <f t="shared" si="15"/>
        <v>0</v>
      </c>
    </row>
    <row r="20" spans="1:57" x14ac:dyDescent="0.25">
      <c r="A20">
        <v>40</v>
      </c>
      <c r="B20" t="s">
        <v>155</v>
      </c>
      <c r="C20">
        <v>0.44</v>
      </c>
      <c r="D20" s="2">
        <v>6</v>
      </c>
      <c r="E20" t="s">
        <v>152</v>
      </c>
      <c r="F20" t="s">
        <v>25</v>
      </c>
      <c r="G20" t="s">
        <v>157</v>
      </c>
      <c r="H20">
        <v>0</v>
      </c>
      <c r="I20" s="21">
        <v>0.75</v>
      </c>
      <c r="J20" s="16">
        <v>0</v>
      </c>
      <c r="K20" s="2">
        <v>0</v>
      </c>
      <c r="L20" s="2">
        <f t="shared" si="0"/>
        <v>0</v>
      </c>
      <c r="M20" s="16">
        <v>2</v>
      </c>
      <c r="N20">
        <v>2</v>
      </c>
      <c r="O20" s="2">
        <f t="shared" si="1"/>
        <v>0</v>
      </c>
      <c r="P20" s="16">
        <v>0</v>
      </c>
      <c r="Q20" s="2">
        <v>2</v>
      </c>
      <c r="R20" s="24">
        <f t="shared" si="2"/>
        <v>2</v>
      </c>
      <c r="S20" s="2">
        <v>1</v>
      </c>
      <c r="T20">
        <v>1</v>
      </c>
      <c r="U20">
        <f t="shared" si="3"/>
        <v>0</v>
      </c>
      <c r="V20" s="2">
        <v>1</v>
      </c>
      <c r="W20" s="2">
        <v>2</v>
      </c>
      <c r="X20" s="24">
        <f t="shared" si="4"/>
        <v>1</v>
      </c>
      <c r="Y20" s="16">
        <v>0</v>
      </c>
      <c r="Z20" s="2">
        <v>0</v>
      </c>
      <c r="AA20" s="11">
        <f t="shared" si="5"/>
        <v>0</v>
      </c>
      <c r="AB20" s="2">
        <v>3</v>
      </c>
      <c r="AC20" s="2">
        <v>3</v>
      </c>
      <c r="AD20">
        <f t="shared" si="6"/>
        <v>0</v>
      </c>
      <c r="AE20" s="2">
        <v>1</v>
      </c>
      <c r="AF20" s="2">
        <v>1</v>
      </c>
      <c r="AG20" s="2">
        <f t="shared" si="7"/>
        <v>0</v>
      </c>
      <c r="AH20" s="2">
        <v>4</v>
      </c>
      <c r="AI20" s="2">
        <v>4</v>
      </c>
      <c r="AJ20">
        <f t="shared" si="8"/>
        <v>0</v>
      </c>
      <c r="AK20" s="2">
        <v>1</v>
      </c>
      <c r="AL20" s="2">
        <v>1</v>
      </c>
      <c r="AM20">
        <f t="shared" si="9"/>
        <v>0</v>
      </c>
      <c r="AN20" s="16">
        <v>0</v>
      </c>
      <c r="AO20" s="2">
        <v>0</v>
      </c>
      <c r="AP20">
        <f t="shared" si="10"/>
        <v>0</v>
      </c>
      <c r="AQ20" s="2">
        <v>0</v>
      </c>
      <c r="AR20" s="2">
        <v>0</v>
      </c>
      <c r="AS20" s="2">
        <f t="shared" si="11"/>
        <v>0</v>
      </c>
      <c r="AT20" s="2">
        <v>1</v>
      </c>
      <c r="AU20" s="2">
        <v>1</v>
      </c>
      <c r="AV20">
        <f t="shared" si="12"/>
        <v>0</v>
      </c>
      <c r="AW20" s="2">
        <v>2</v>
      </c>
      <c r="AX20" s="2">
        <v>2</v>
      </c>
      <c r="AY20" s="2">
        <f t="shared" si="13"/>
        <v>0</v>
      </c>
      <c r="AZ20" s="2">
        <v>0</v>
      </c>
      <c r="BA20" s="2">
        <v>0</v>
      </c>
      <c r="BB20" s="14">
        <f t="shared" si="14"/>
        <v>0</v>
      </c>
      <c r="BC20" s="2">
        <v>0</v>
      </c>
      <c r="BD20" s="2">
        <v>0</v>
      </c>
      <c r="BE20" s="2">
        <f t="shared" si="15"/>
        <v>0</v>
      </c>
    </row>
    <row r="21" spans="1:57" x14ac:dyDescent="0.25">
      <c r="A21">
        <v>41</v>
      </c>
      <c r="B21" t="s">
        <v>9</v>
      </c>
      <c r="C21">
        <v>1.61</v>
      </c>
      <c r="D21" s="2">
        <v>109</v>
      </c>
      <c r="E21" t="s">
        <v>24</v>
      </c>
      <c r="F21" t="s">
        <v>32</v>
      </c>
      <c r="G21" t="s">
        <v>158</v>
      </c>
      <c r="H21">
        <v>0</v>
      </c>
      <c r="I21" s="21">
        <v>0.25</v>
      </c>
      <c r="J21" s="16">
        <v>2</v>
      </c>
      <c r="K21" s="2">
        <v>2</v>
      </c>
      <c r="L21" s="2">
        <f t="shared" si="0"/>
        <v>0</v>
      </c>
      <c r="M21" s="16">
        <v>0</v>
      </c>
      <c r="N21">
        <v>0</v>
      </c>
      <c r="O21" s="2">
        <f t="shared" si="1"/>
        <v>0</v>
      </c>
      <c r="P21" s="16">
        <v>0</v>
      </c>
      <c r="Q21">
        <v>0</v>
      </c>
      <c r="R21" s="2">
        <f t="shared" si="2"/>
        <v>0</v>
      </c>
      <c r="S21" s="2">
        <v>2</v>
      </c>
      <c r="T21">
        <v>2</v>
      </c>
      <c r="U21">
        <f t="shared" si="3"/>
        <v>0</v>
      </c>
      <c r="V21" s="2">
        <v>1</v>
      </c>
      <c r="W21" s="2">
        <v>2</v>
      </c>
      <c r="X21" s="24">
        <f t="shared" si="4"/>
        <v>1</v>
      </c>
      <c r="Y21" s="16">
        <v>0</v>
      </c>
      <c r="Z21" s="2">
        <v>0</v>
      </c>
      <c r="AA21" s="11">
        <f t="shared" si="5"/>
        <v>0</v>
      </c>
      <c r="AB21" s="2">
        <v>1</v>
      </c>
      <c r="AC21" s="2">
        <v>1</v>
      </c>
      <c r="AD21">
        <f t="shared" si="6"/>
        <v>0</v>
      </c>
      <c r="AE21" s="2">
        <v>1</v>
      </c>
      <c r="AF21" s="2">
        <v>1</v>
      </c>
      <c r="AG21" s="2">
        <f t="shared" si="7"/>
        <v>0</v>
      </c>
      <c r="AH21" s="2">
        <v>4</v>
      </c>
      <c r="AI21" s="2">
        <v>4</v>
      </c>
      <c r="AJ21">
        <f t="shared" si="8"/>
        <v>0</v>
      </c>
      <c r="AK21" s="2">
        <v>0</v>
      </c>
      <c r="AL21" s="2">
        <v>0</v>
      </c>
      <c r="AM21">
        <f t="shared" si="9"/>
        <v>0</v>
      </c>
      <c r="AN21" s="16">
        <v>0</v>
      </c>
      <c r="AO21" s="2">
        <v>0</v>
      </c>
      <c r="AP21">
        <f t="shared" si="10"/>
        <v>0</v>
      </c>
      <c r="AQ21" s="2">
        <v>0</v>
      </c>
      <c r="AR21" s="2">
        <v>0</v>
      </c>
      <c r="AS21" s="2">
        <f t="shared" si="11"/>
        <v>0</v>
      </c>
      <c r="AT21" s="2">
        <v>1</v>
      </c>
      <c r="AU21" s="2">
        <v>1</v>
      </c>
      <c r="AV21">
        <f t="shared" si="12"/>
        <v>0</v>
      </c>
      <c r="AW21" s="2">
        <v>0</v>
      </c>
      <c r="AX21" s="2">
        <v>0</v>
      </c>
      <c r="AY21" s="2">
        <f t="shared" si="13"/>
        <v>0</v>
      </c>
      <c r="AZ21" s="2">
        <v>0</v>
      </c>
      <c r="BA21" s="2">
        <v>0</v>
      </c>
      <c r="BB21" s="14">
        <f t="shared" si="14"/>
        <v>0</v>
      </c>
      <c r="BC21" s="2">
        <v>3</v>
      </c>
      <c r="BD21" s="2">
        <v>3</v>
      </c>
      <c r="BE21" s="2">
        <f t="shared" si="15"/>
        <v>0</v>
      </c>
    </row>
    <row r="22" spans="1:57" x14ac:dyDescent="0.25">
      <c r="A22">
        <v>42</v>
      </c>
      <c r="B22" t="s">
        <v>9</v>
      </c>
      <c r="C22">
        <v>1.61</v>
      </c>
      <c r="D22" s="2">
        <v>6</v>
      </c>
      <c r="E22" t="s">
        <v>24</v>
      </c>
      <c r="F22" t="s">
        <v>28</v>
      </c>
      <c r="G22" t="s">
        <v>157</v>
      </c>
      <c r="H22">
        <v>0</v>
      </c>
      <c r="I22" s="21">
        <v>0.25</v>
      </c>
      <c r="J22" s="16">
        <v>1</v>
      </c>
      <c r="K22" s="2">
        <v>1</v>
      </c>
      <c r="L22" s="2">
        <f t="shared" si="0"/>
        <v>0</v>
      </c>
      <c r="M22" s="16">
        <v>1</v>
      </c>
      <c r="N22">
        <v>1</v>
      </c>
      <c r="O22" s="2">
        <f t="shared" si="1"/>
        <v>0</v>
      </c>
      <c r="P22" s="16">
        <v>1</v>
      </c>
      <c r="Q22">
        <v>1</v>
      </c>
      <c r="R22" s="2">
        <f t="shared" si="2"/>
        <v>0</v>
      </c>
      <c r="S22" s="2">
        <v>3</v>
      </c>
      <c r="T22">
        <v>3</v>
      </c>
      <c r="U22">
        <f t="shared" si="3"/>
        <v>0</v>
      </c>
      <c r="V22" s="2">
        <v>2</v>
      </c>
      <c r="W22" s="2">
        <v>2</v>
      </c>
      <c r="X22" s="2">
        <f t="shared" si="4"/>
        <v>0</v>
      </c>
      <c r="Y22" s="16">
        <v>0</v>
      </c>
      <c r="Z22" s="2">
        <v>0</v>
      </c>
      <c r="AA22" s="11">
        <f t="shared" si="5"/>
        <v>0</v>
      </c>
      <c r="AB22" s="2">
        <v>2</v>
      </c>
      <c r="AC22" s="2">
        <v>2</v>
      </c>
      <c r="AD22">
        <f t="shared" si="6"/>
        <v>0</v>
      </c>
      <c r="AE22" s="2">
        <v>1</v>
      </c>
      <c r="AF22" s="2">
        <v>1</v>
      </c>
      <c r="AG22" s="2">
        <f t="shared" si="7"/>
        <v>0</v>
      </c>
      <c r="AH22" s="2">
        <v>4</v>
      </c>
      <c r="AI22" s="2">
        <v>4</v>
      </c>
      <c r="AJ22">
        <f t="shared" si="8"/>
        <v>0</v>
      </c>
      <c r="AK22" s="2">
        <v>2</v>
      </c>
      <c r="AL22" s="2">
        <v>2</v>
      </c>
      <c r="AM22">
        <f t="shared" si="9"/>
        <v>0</v>
      </c>
      <c r="AN22" s="16">
        <v>3</v>
      </c>
      <c r="AO22" s="2">
        <v>3</v>
      </c>
      <c r="AP22">
        <f t="shared" si="10"/>
        <v>0</v>
      </c>
      <c r="AQ22" s="2">
        <v>1</v>
      </c>
      <c r="AR22" s="2">
        <v>3</v>
      </c>
      <c r="AS22" s="24">
        <f t="shared" si="11"/>
        <v>2</v>
      </c>
      <c r="AT22" s="2">
        <v>3</v>
      </c>
      <c r="AU22" s="2">
        <v>3</v>
      </c>
      <c r="AV22">
        <f t="shared" si="12"/>
        <v>0</v>
      </c>
      <c r="AW22" s="2">
        <v>2</v>
      </c>
      <c r="AX22" s="2">
        <v>2</v>
      </c>
      <c r="AY22" s="2">
        <f t="shared" si="13"/>
        <v>0</v>
      </c>
      <c r="AZ22" s="2">
        <v>0</v>
      </c>
      <c r="BA22" s="2">
        <v>0</v>
      </c>
      <c r="BB22" s="14">
        <f t="shared" si="14"/>
        <v>0</v>
      </c>
      <c r="BC22" s="2">
        <v>1</v>
      </c>
      <c r="BD22" s="2">
        <v>1</v>
      </c>
      <c r="BE22" s="2">
        <f t="shared" si="15"/>
        <v>0</v>
      </c>
    </row>
    <row r="23" spans="1:57" x14ac:dyDescent="0.25">
      <c r="A23">
        <v>44</v>
      </c>
      <c r="B23" t="s">
        <v>9</v>
      </c>
      <c r="C23">
        <v>1.61</v>
      </c>
      <c r="D23" s="2">
        <v>66</v>
      </c>
      <c r="E23" t="s">
        <v>24</v>
      </c>
      <c r="F23" t="s">
        <v>27</v>
      </c>
      <c r="G23" t="s">
        <v>158</v>
      </c>
      <c r="H23">
        <v>0</v>
      </c>
      <c r="I23" s="21">
        <v>0.75</v>
      </c>
      <c r="J23" s="16">
        <v>2</v>
      </c>
      <c r="K23" s="2">
        <v>2</v>
      </c>
      <c r="L23" s="2">
        <f t="shared" si="0"/>
        <v>0</v>
      </c>
      <c r="M23" s="16">
        <v>0</v>
      </c>
      <c r="N23">
        <v>0</v>
      </c>
      <c r="O23" s="2">
        <f t="shared" si="1"/>
        <v>0</v>
      </c>
      <c r="P23" s="16">
        <v>0</v>
      </c>
      <c r="Q23">
        <v>0</v>
      </c>
      <c r="R23" s="2">
        <f t="shared" si="2"/>
        <v>0</v>
      </c>
      <c r="S23" s="2">
        <v>3</v>
      </c>
      <c r="T23">
        <v>3</v>
      </c>
      <c r="U23">
        <f t="shared" si="3"/>
        <v>0</v>
      </c>
      <c r="V23" s="2">
        <v>1</v>
      </c>
      <c r="W23" s="2">
        <v>2</v>
      </c>
      <c r="X23" s="24">
        <f t="shared" si="4"/>
        <v>1</v>
      </c>
      <c r="Y23" s="16">
        <v>0</v>
      </c>
      <c r="Z23" s="2">
        <v>0</v>
      </c>
      <c r="AA23" s="11">
        <f t="shared" si="5"/>
        <v>0</v>
      </c>
      <c r="AB23" s="2">
        <v>4</v>
      </c>
      <c r="AC23" s="2">
        <v>4</v>
      </c>
      <c r="AD23">
        <f t="shared" si="6"/>
        <v>0</v>
      </c>
      <c r="AE23" s="2">
        <v>2</v>
      </c>
      <c r="AF23" s="2">
        <v>2</v>
      </c>
      <c r="AG23" s="2">
        <f t="shared" si="7"/>
        <v>0</v>
      </c>
      <c r="AH23" s="2">
        <v>2</v>
      </c>
      <c r="AI23" s="2">
        <v>2</v>
      </c>
      <c r="AJ23">
        <f t="shared" si="8"/>
        <v>0</v>
      </c>
      <c r="AK23" s="2">
        <v>1</v>
      </c>
      <c r="AL23" s="2">
        <v>1</v>
      </c>
      <c r="AM23">
        <f t="shared" si="9"/>
        <v>0</v>
      </c>
      <c r="AN23" s="16">
        <v>0</v>
      </c>
      <c r="AO23" s="2">
        <v>0</v>
      </c>
      <c r="AP23">
        <f t="shared" si="10"/>
        <v>0</v>
      </c>
      <c r="AQ23" s="2">
        <v>0</v>
      </c>
      <c r="AR23" s="2">
        <v>0</v>
      </c>
      <c r="AS23" s="2">
        <f t="shared" si="11"/>
        <v>0</v>
      </c>
      <c r="AT23" s="2">
        <v>2</v>
      </c>
      <c r="AU23" s="2">
        <v>2</v>
      </c>
      <c r="AV23">
        <f t="shared" si="12"/>
        <v>0</v>
      </c>
      <c r="AW23" s="2">
        <v>2</v>
      </c>
      <c r="AX23" s="2">
        <v>2</v>
      </c>
      <c r="AY23" s="2">
        <f t="shared" si="13"/>
        <v>0</v>
      </c>
      <c r="AZ23" s="2">
        <v>0</v>
      </c>
      <c r="BA23" s="2">
        <v>0</v>
      </c>
      <c r="BB23" s="14">
        <f t="shared" si="14"/>
        <v>0</v>
      </c>
      <c r="BC23" s="2">
        <v>2</v>
      </c>
      <c r="BD23">
        <v>3</v>
      </c>
      <c r="BE23" s="24">
        <f t="shared" si="15"/>
        <v>1</v>
      </c>
    </row>
    <row r="24" spans="1:57" x14ac:dyDescent="0.25">
      <c r="A24">
        <v>45</v>
      </c>
      <c r="B24" t="s">
        <v>9</v>
      </c>
      <c r="C24">
        <v>1.61</v>
      </c>
      <c r="D24" s="2">
        <v>66</v>
      </c>
      <c r="E24" t="s">
        <v>24</v>
      </c>
      <c r="F24" t="s">
        <v>28</v>
      </c>
      <c r="G24" t="s">
        <v>157</v>
      </c>
      <c r="H24">
        <v>0</v>
      </c>
      <c r="I24" s="21">
        <v>0.25</v>
      </c>
      <c r="J24" s="2">
        <v>2</v>
      </c>
      <c r="K24">
        <v>2</v>
      </c>
      <c r="L24">
        <f t="shared" si="0"/>
        <v>0</v>
      </c>
      <c r="M24" s="2">
        <v>0</v>
      </c>
      <c r="N24">
        <v>0</v>
      </c>
      <c r="O24">
        <f t="shared" si="1"/>
        <v>0</v>
      </c>
      <c r="P24" s="2">
        <v>0</v>
      </c>
      <c r="Q24">
        <v>0</v>
      </c>
      <c r="R24">
        <f t="shared" si="2"/>
        <v>0</v>
      </c>
      <c r="S24" s="2">
        <v>5</v>
      </c>
      <c r="T24">
        <v>5</v>
      </c>
      <c r="U24">
        <f t="shared" si="3"/>
        <v>0</v>
      </c>
      <c r="V24" s="2"/>
      <c r="W24" s="2"/>
      <c r="X24" s="16"/>
      <c r="Y24">
        <v>0</v>
      </c>
      <c r="Z24">
        <v>0</v>
      </c>
      <c r="AA24" s="11">
        <f t="shared" si="5"/>
        <v>0</v>
      </c>
      <c r="AB24">
        <v>2</v>
      </c>
      <c r="AC24">
        <v>2</v>
      </c>
      <c r="AD24">
        <f t="shared" si="6"/>
        <v>0</v>
      </c>
      <c r="AE24" s="2">
        <v>2</v>
      </c>
      <c r="AF24" s="2">
        <v>2</v>
      </c>
      <c r="AG24" s="2">
        <f t="shared" si="7"/>
        <v>0</v>
      </c>
      <c r="AH24" s="2">
        <v>4</v>
      </c>
      <c r="AI24" s="2">
        <v>4</v>
      </c>
      <c r="AJ24">
        <f t="shared" si="8"/>
        <v>0</v>
      </c>
      <c r="AK24" s="2">
        <v>3</v>
      </c>
      <c r="AL24" s="2">
        <v>3</v>
      </c>
      <c r="AM24">
        <f t="shared" si="9"/>
        <v>0</v>
      </c>
      <c r="AN24">
        <v>0</v>
      </c>
      <c r="AO24">
        <v>0</v>
      </c>
      <c r="AP24">
        <f t="shared" si="10"/>
        <v>0</v>
      </c>
      <c r="AQ24" s="2">
        <v>0</v>
      </c>
      <c r="AR24" s="2">
        <v>0</v>
      </c>
      <c r="AS24" s="2">
        <f t="shared" si="11"/>
        <v>0</v>
      </c>
      <c r="AT24">
        <v>1</v>
      </c>
      <c r="AU24">
        <v>1</v>
      </c>
      <c r="AV24">
        <f t="shared" si="12"/>
        <v>0</v>
      </c>
      <c r="AW24">
        <v>2</v>
      </c>
      <c r="AX24">
        <v>2</v>
      </c>
      <c r="AY24" s="2">
        <f t="shared" si="13"/>
        <v>0</v>
      </c>
      <c r="AZ24" s="2"/>
      <c r="BA24" s="2"/>
      <c r="BB24" s="14"/>
      <c r="BC24">
        <v>3</v>
      </c>
      <c r="BD24">
        <v>3</v>
      </c>
      <c r="BE24" s="2">
        <f t="shared" si="15"/>
        <v>0</v>
      </c>
    </row>
    <row r="25" spans="1:57" x14ac:dyDescent="0.25">
      <c r="A25">
        <v>46</v>
      </c>
      <c r="B25" t="s">
        <v>9</v>
      </c>
      <c r="C25">
        <v>1.61</v>
      </c>
      <c r="D25" s="2">
        <v>7</v>
      </c>
      <c r="E25" t="s">
        <v>24</v>
      </c>
      <c r="F25" t="s">
        <v>28</v>
      </c>
      <c r="G25" t="s">
        <v>157</v>
      </c>
      <c r="H25">
        <v>0</v>
      </c>
      <c r="I25" s="21">
        <v>0.25</v>
      </c>
      <c r="J25" s="16">
        <v>1</v>
      </c>
      <c r="K25" s="2">
        <v>1</v>
      </c>
      <c r="L25" s="2">
        <f t="shared" si="0"/>
        <v>0</v>
      </c>
      <c r="M25" s="16">
        <v>3</v>
      </c>
      <c r="N25">
        <v>3</v>
      </c>
      <c r="O25" s="2">
        <f t="shared" si="1"/>
        <v>0</v>
      </c>
      <c r="P25" s="16">
        <v>3</v>
      </c>
      <c r="Q25">
        <v>3</v>
      </c>
      <c r="R25" s="2">
        <f t="shared" si="2"/>
        <v>0</v>
      </c>
      <c r="S25" s="2">
        <v>5</v>
      </c>
      <c r="T25">
        <v>5</v>
      </c>
      <c r="U25">
        <f t="shared" si="3"/>
        <v>0</v>
      </c>
      <c r="V25" s="2">
        <v>4</v>
      </c>
      <c r="W25" s="2">
        <v>4</v>
      </c>
      <c r="X25" s="2">
        <f t="shared" si="4"/>
        <v>0</v>
      </c>
      <c r="Y25" s="16">
        <v>0</v>
      </c>
      <c r="Z25" s="2">
        <v>0</v>
      </c>
      <c r="AA25" s="11">
        <f t="shared" si="5"/>
        <v>0</v>
      </c>
      <c r="AB25" s="2">
        <v>5</v>
      </c>
      <c r="AC25" s="2">
        <v>5</v>
      </c>
      <c r="AD25">
        <f t="shared" si="6"/>
        <v>0</v>
      </c>
      <c r="AE25" s="2">
        <v>1</v>
      </c>
      <c r="AF25" s="2">
        <v>1</v>
      </c>
      <c r="AG25" s="2">
        <f t="shared" si="7"/>
        <v>0</v>
      </c>
      <c r="AH25" s="2">
        <v>4</v>
      </c>
      <c r="AI25" s="2">
        <v>4</v>
      </c>
      <c r="AJ25">
        <f t="shared" si="8"/>
        <v>0</v>
      </c>
      <c r="AK25" s="2">
        <v>2</v>
      </c>
      <c r="AL25" s="2">
        <v>2</v>
      </c>
      <c r="AM25">
        <f t="shared" si="9"/>
        <v>0</v>
      </c>
      <c r="AN25" s="16">
        <v>3</v>
      </c>
      <c r="AO25" s="2">
        <v>3</v>
      </c>
      <c r="AP25">
        <f t="shared" si="10"/>
        <v>0</v>
      </c>
      <c r="AQ25" s="2">
        <v>0</v>
      </c>
      <c r="AR25" s="2">
        <v>0</v>
      </c>
      <c r="AS25" s="2">
        <f t="shared" si="11"/>
        <v>0</v>
      </c>
      <c r="AT25" s="2">
        <v>3</v>
      </c>
      <c r="AU25" s="2">
        <v>3</v>
      </c>
      <c r="AV25">
        <f t="shared" si="12"/>
        <v>0</v>
      </c>
      <c r="AW25" s="2">
        <v>2</v>
      </c>
      <c r="AX25" s="2">
        <v>2</v>
      </c>
      <c r="AY25" s="2">
        <f t="shared" si="13"/>
        <v>0</v>
      </c>
      <c r="AZ25" s="2">
        <v>0</v>
      </c>
      <c r="BA25" s="2">
        <v>0</v>
      </c>
      <c r="BB25" s="14">
        <f t="shared" si="14"/>
        <v>0</v>
      </c>
      <c r="BC25" s="2">
        <v>3</v>
      </c>
      <c r="BD25" s="2">
        <v>3</v>
      </c>
      <c r="BE25" s="2">
        <f t="shared" si="15"/>
        <v>0</v>
      </c>
    </row>
    <row r="26" spans="1:57" x14ac:dyDescent="0.25">
      <c r="A26">
        <v>48</v>
      </c>
      <c r="B26" t="s">
        <v>13</v>
      </c>
      <c r="C26">
        <v>-0.04</v>
      </c>
      <c r="D26" s="2">
        <v>56</v>
      </c>
      <c r="E26" t="s">
        <v>150</v>
      </c>
      <c r="F26" t="s">
        <v>27</v>
      </c>
      <c r="G26" t="s">
        <v>158</v>
      </c>
      <c r="H26">
        <v>0</v>
      </c>
      <c r="I26" s="21">
        <v>0.25</v>
      </c>
      <c r="J26" s="16">
        <v>0</v>
      </c>
      <c r="K26" s="2">
        <v>0</v>
      </c>
      <c r="L26" s="2">
        <f t="shared" si="0"/>
        <v>0</v>
      </c>
      <c r="M26" s="16">
        <v>0</v>
      </c>
      <c r="N26">
        <v>0</v>
      </c>
      <c r="O26" s="2">
        <f t="shared" si="1"/>
        <v>0</v>
      </c>
      <c r="P26" s="16">
        <v>0</v>
      </c>
      <c r="Q26">
        <v>0</v>
      </c>
      <c r="R26" s="2">
        <f t="shared" si="2"/>
        <v>0</v>
      </c>
      <c r="S26" s="2">
        <v>2</v>
      </c>
      <c r="T26">
        <v>2</v>
      </c>
      <c r="U26">
        <f t="shared" si="3"/>
        <v>0</v>
      </c>
      <c r="V26" s="2">
        <v>3</v>
      </c>
      <c r="W26" s="2">
        <v>3</v>
      </c>
      <c r="X26" s="2">
        <f t="shared" si="4"/>
        <v>0</v>
      </c>
      <c r="Y26" s="16">
        <v>4</v>
      </c>
      <c r="Z26" s="2">
        <v>4</v>
      </c>
      <c r="AA26" s="11">
        <f t="shared" si="5"/>
        <v>0</v>
      </c>
      <c r="AB26" s="2">
        <v>5</v>
      </c>
      <c r="AC26" s="2">
        <v>5</v>
      </c>
      <c r="AD26">
        <f t="shared" si="6"/>
        <v>0</v>
      </c>
      <c r="AE26" s="2">
        <v>1</v>
      </c>
      <c r="AF26" s="2">
        <v>1</v>
      </c>
      <c r="AG26" s="2">
        <f t="shared" si="7"/>
        <v>0</v>
      </c>
      <c r="AH26" s="2">
        <v>3</v>
      </c>
      <c r="AI26" s="2">
        <v>3</v>
      </c>
      <c r="AJ26">
        <f t="shared" si="8"/>
        <v>0</v>
      </c>
      <c r="AK26" s="2">
        <v>2</v>
      </c>
      <c r="AL26" s="2">
        <v>2</v>
      </c>
      <c r="AM26">
        <f t="shared" si="9"/>
        <v>0</v>
      </c>
      <c r="AN26" s="16">
        <v>0</v>
      </c>
      <c r="AO26" s="2">
        <v>0</v>
      </c>
      <c r="AP26">
        <f t="shared" si="10"/>
        <v>0</v>
      </c>
      <c r="AQ26" s="2">
        <v>2</v>
      </c>
      <c r="AR26" s="2">
        <v>2</v>
      </c>
      <c r="AS26" s="2">
        <f t="shared" si="11"/>
        <v>0</v>
      </c>
      <c r="AT26" s="2">
        <v>1</v>
      </c>
      <c r="AU26" s="2">
        <v>1</v>
      </c>
      <c r="AV26">
        <f t="shared" si="12"/>
        <v>0</v>
      </c>
      <c r="AW26" s="2">
        <v>1</v>
      </c>
      <c r="AX26" s="2">
        <v>1</v>
      </c>
      <c r="AY26" s="2">
        <f t="shared" si="13"/>
        <v>0</v>
      </c>
      <c r="AZ26" s="2">
        <v>1</v>
      </c>
      <c r="BA26" s="2">
        <v>1</v>
      </c>
      <c r="BB26" s="14">
        <f t="shared" si="14"/>
        <v>0</v>
      </c>
      <c r="BC26" s="2">
        <v>2</v>
      </c>
      <c r="BD26" s="2">
        <v>2</v>
      </c>
      <c r="BE26" s="2">
        <f t="shared" si="15"/>
        <v>0</v>
      </c>
    </row>
    <row r="27" spans="1:57" x14ac:dyDescent="0.25">
      <c r="A27">
        <v>49</v>
      </c>
      <c r="B27" t="s">
        <v>9</v>
      </c>
      <c r="C27">
        <v>1.61</v>
      </c>
      <c r="D27" s="2">
        <v>7</v>
      </c>
      <c r="E27" t="s">
        <v>24</v>
      </c>
      <c r="F27" t="s">
        <v>27</v>
      </c>
      <c r="G27" t="s">
        <v>157</v>
      </c>
      <c r="H27">
        <v>0</v>
      </c>
      <c r="I27" s="21">
        <v>0.75</v>
      </c>
      <c r="J27" s="16">
        <v>1</v>
      </c>
      <c r="K27" s="2">
        <v>1</v>
      </c>
      <c r="L27" s="2">
        <f t="shared" si="0"/>
        <v>0</v>
      </c>
      <c r="M27" s="16">
        <v>0</v>
      </c>
      <c r="N27">
        <v>0</v>
      </c>
      <c r="O27" s="2">
        <f t="shared" si="1"/>
        <v>0</v>
      </c>
      <c r="P27" s="16">
        <v>0</v>
      </c>
      <c r="Q27">
        <v>0</v>
      </c>
      <c r="R27" s="2">
        <f t="shared" si="2"/>
        <v>0</v>
      </c>
      <c r="S27" s="2">
        <v>2</v>
      </c>
      <c r="T27">
        <v>2</v>
      </c>
      <c r="U27">
        <f t="shared" si="3"/>
        <v>0</v>
      </c>
      <c r="V27" s="2">
        <v>1</v>
      </c>
      <c r="W27" s="2">
        <v>1</v>
      </c>
      <c r="X27" s="2">
        <f t="shared" si="4"/>
        <v>0</v>
      </c>
      <c r="Y27" s="16">
        <v>0</v>
      </c>
      <c r="Z27" s="2">
        <v>0</v>
      </c>
      <c r="AA27" s="11">
        <f t="shared" si="5"/>
        <v>0</v>
      </c>
      <c r="AB27" s="2">
        <v>3</v>
      </c>
      <c r="AC27" s="2">
        <v>3</v>
      </c>
      <c r="AD27">
        <f t="shared" si="6"/>
        <v>0</v>
      </c>
      <c r="AE27" s="2">
        <v>2</v>
      </c>
      <c r="AF27" s="2">
        <v>2</v>
      </c>
      <c r="AG27" s="2">
        <f t="shared" si="7"/>
        <v>0</v>
      </c>
      <c r="AH27" s="2">
        <v>4</v>
      </c>
      <c r="AI27" s="2">
        <v>4</v>
      </c>
      <c r="AJ27">
        <f t="shared" si="8"/>
        <v>0</v>
      </c>
      <c r="AK27" s="2">
        <v>0</v>
      </c>
      <c r="AL27" s="2">
        <v>0</v>
      </c>
      <c r="AM27">
        <f t="shared" si="9"/>
        <v>0</v>
      </c>
      <c r="AN27" s="16">
        <v>1</v>
      </c>
      <c r="AO27" s="2">
        <v>0</v>
      </c>
      <c r="AP27" s="25">
        <f t="shared" si="10"/>
        <v>-1</v>
      </c>
      <c r="AQ27" s="2">
        <v>0</v>
      </c>
      <c r="AR27" s="2">
        <v>0</v>
      </c>
      <c r="AS27" s="2">
        <f t="shared" si="11"/>
        <v>0</v>
      </c>
      <c r="AT27" s="2">
        <v>1</v>
      </c>
      <c r="AU27" s="2">
        <v>1</v>
      </c>
      <c r="AV27">
        <f t="shared" si="12"/>
        <v>0</v>
      </c>
      <c r="AW27" s="2">
        <v>1</v>
      </c>
      <c r="AX27" s="2">
        <v>2</v>
      </c>
      <c r="AY27" s="24">
        <f t="shared" si="13"/>
        <v>1</v>
      </c>
      <c r="AZ27" s="2">
        <v>1</v>
      </c>
      <c r="BA27" s="2">
        <v>0</v>
      </c>
      <c r="BB27" s="27">
        <f t="shared" si="14"/>
        <v>-1</v>
      </c>
      <c r="BC27" s="2">
        <v>2</v>
      </c>
      <c r="BD27" s="2">
        <v>2</v>
      </c>
      <c r="BE27" s="2">
        <f t="shared" si="15"/>
        <v>0</v>
      </c>
    </row>
    <row r="28" spans="1:57" x14ac:dyDescent="0.25">
      <c r="A28">
        <v>51</v>
      </c>
      <c r="B28" t="s">
        <v>9</v>
      </c>
      <c r="C28">
        <v>1.61</v>
      </c>
      <c r="D28" s="2">
        <v>145</v>
      </c>
      <c r="E28" t="s">
        <v>24</v>
      </c>
      <c r="F28" t="s">
        <v>27</v>
      </c>
      <c r="G28" t="s">
        <v>157</v>
      </c>
      <c r="H28">
        <v>0</v>
      </c>
      <c r="I28" s="21">
        <v>1</v>
      </c>
      <c r="J28" s="16">
        <v>1</v>
      </c>
      <c r="K28" s="2">
        <v>1</v>
      </c>
      <c r="L28" s="2">
        <f t="shared" si="0"/>
        <v>0</v>
      </c>
      <c r="M28" s="16">
        <v>0</v>
      </c>
      <c r="N28">
        <v>0</v>
      </c>
      <c r="O28" s="2">
        <f t="shared" si="1"/>
        <v>0</v>
      </c>
      <c r="P28" s="16">
        <v>0</v>
      </c>
      <c r="Q28">
        <v>0</v>
      </c>
      <c r="R28" s="2">
        <f t="shared" si="2"/>
        <v>0</v>
      </c>
      <c r="S28" s="2">
        <v>1</v>
      </c>
      <c r="T28">
        <v>1</v>
      </c>
      <c r="U28">
        <f t="shared" si="3"/>
        <v>0</v>
      </c>
      <c r="V28" s="2">
        <v>1</v>
      </c>
      <c r="W28" s="2">
        <v>1</v>
      </c>
      <c r="X28" s="2">
        <f t="shared" si="4"/>
        <v>0</v>
      </c>
      <c r="Y28" s="16">
        <v>4</v>
      </c>
      <c r="Z28" s="2">
        <v>4</v>
      </c>
      <c r="AA28" s="11">
        <f t="shared" si="5"/>
        <v>0</v>
      </c>
      <c r="AB28" s="2">
        <v>3</v>
      </c>
      <c r="AC28" s="2">
        <v>2</v>
      </c>
      <c r="AD28" s="25">
        <f t="shared" si="6"/>
        <v>-1</v>
      </c>
      <c r="AE28" s="2">
        <v>1</v>
      </c>
      <c r="AF28" s="2">
        <v>1</v>
      </c>
      <c r="AG28" s="2">
        <f t="shared" si="7"/>
        <v>0</v>
      </c>
      <c r="AH28" s="2">
        <v>4</v>
      </c>
      <c r="AI28" s="2">
        <v>4</v>
      </c>
      <c r="AJ28">
        <f t="shared" si="8"/>
        <v>0</v>
      </c>
      <c r="AK28" s="2">
        <v>3</v>
      </c>
      <c r="AL28" s="2">
        <v>3</v>
      </c>
      <c r="AM28">
        <f t="shared" si="9"/>
        <v>0</v>
      </c>
      <c r="AN28" s="16">
        <v>0</v>
      </c>
      <c r="AO28" s="2">
        <v>0</v>
      </c>
      <c r="AP28">
        <f t="shared" si="10"/>
        <v>0</v>
      </c>
      <c r="AQ28" s="2">
        <v>2</v>
      </c>
      <c r="AR28" s="2">
        <v>2</v>
      </c>
      <c r="AS28" s="2">
        <f t="shared" si="11"/>
        <v>0</v>
      </c>
      <c r="AT28" s="2">
        <v>3</v>
      </c>
      <c r="AU28" s="2">
        <v>3</v>
      </c>
      <c r="AV28">
        <f t="shared" si="12"/>
        <v>0</v>
      </c>
      <c r="AW28" s="2">
        <v>2</v>
      </c>
      <c r="AX28" s="2">
        <v>2</v>
      </c>
      <c r="AY28" s="2">
        <f t="shared" si="13"/>
        <v>0</v>
      </c>
      <c r="AZ28" s="2">
        <v>2</v>
      </c>
      <c r="BA28" s="2">
        <v>3</v>
      </c>
      <c r="BB28" s="27">
        <f t="shared" si="14"/>
        <v>1</v>
      </c>
      <c r="BC28" s="2">
        <v>2</v>
      </c>
      <c r="BD28" s="2">
        <v>1</v>
      </c>
      <c r="BE28" s="24">
        <f t="shared" si="15"/>
        <v>-1</v>
      </c>
    </row>
    <row r="29" spans="1:57" x14ac:dyDescent="0.25">
      <c r="A29">
        <v>53</v>
      </c>
      <c r="B29" t="s">
        <v>13</v>
      </c>
      <c r="C29">
        <v>-0.04</v>
      </c>
      <c r="D29" s="2">
        <v>60</v>
      </c>
      <c r="E29" t="s">
        <v>150</v>
      </c>
      <c r="F29" t="s">
        <v>27</v>
      </c>
      <c r="G29" t="s">
        <v>157</v>
      </c>
      <c r="H29">
        <v>0</v>
      </c>
      <c r="I29" s="21">
        <v>0.75</v>
      </c>
      <c r="J29" s="16">
        <v>0</v>
      </c>
      <c r="K29" s="2">
        <v>0</v>
      </c>
      <c r="L29" s="2">
        <f t="shared" si="0"/>
        <v>0</v>
      </c>
      <c r="M29" s="16">
        <v>0</v>
      </c>
      <c r="N29">
        <v>0</v>
      </c>
      <c r="O29" s="2">
        <f t="shared" si="1"/>
        <v>0</v>
      </c>
      <c r="P29" s="16">
        <v>0</v>
      </c>
      <c r="Q29">
        <v>0</v>
      </c>
      <c r="R29" s="2">
        <f t="shared" si="2"/>
        <v>0</v>
      </c>
      <c r="S29" s="2">
        <v>3</v>
      </c>
      <c r="T29">
        <v>3</v>
      </c>
      <c r="U29">
        <f t="shared" si="3"/>
        <v>0</v>
      </c>
      <c r="V29" s="2">
        <v>4</v>
      </c>
      <c r="W29" s="2">
        <v>4</v>
      </c>
      <c r="X29" s="2">
        <f t="shared" si="4"/>
        <v>0</v>
      </c>
      <c r="Y29" s="16">
        <v>4</v>
      </c>
      <c r="Z29" s="2">
        <v>4</v>
      </c>
      <c r="AA29" s="11">
        <f t="shared" si="5"/>
        <v>0</v>
      </c>
      <c r="AB29" s="2">
        <v>5</v>
      </c>
      <c r="AC29" s="2">
        <v>5</v>
      </c>
      <c r="AD29">
        <f t="shared" si="6"/>
        <v>0</v>
      </c>
      <c r="AE29" s="2">
        <v>2</v>
      </c>
      <c r="AF29" s="2">
        <v>2</v>
      </c>
      <c r="AG29" s="2">
        <f t="shared" si="7"/>
        <v>0</v>
      </c>
      <c r="AH29" s="2">
        <v>1</v>
      </c>
      <c r="AI29" s="2">
        <v>1</v>
      </c>
      <c r="AJ29">
        <f t="shared" si="8"/>
        <v>0</v>
      </c>
      <c r="AK29" s="2">
        <v>0</v>
      </c>
      <c r="AL29" s="2">
        <v>0</v>
      </c>
      <c r="AM29">
        <f t="shared" si="9"/>
        <v>0</v>
      </c>
      <c r="AN29" s="16">
        <v>0</v>
      </c>
      <c r="AO29" s="2">
        <v>0</v>
      </c>
      <c r="AP29">
        <f t="shared" si="10"/>
        <v>0</v>
      </c>
      <c r="AQ29" s="2">
        <v>0</v>
      </c>
      <c r="AR29" s="2">
        <v>0</v>
      </c>
      <c r="AS29" s="2">
        <f t="shared" si="11"/>
        <v>0</v>
      </c>
      <c r="AT29" s="2">
        <v>1</v>
      </c>
      <c r="AU29" s="2">
        <v>1</v>
      </c>
      <c r="AV29">
        <f t="shared" si="12"/>
        <v>0</v>
      </c>
      <c r="AW29" s="2">
        <v>1</v>
      </c>
      <c r="AX29" s="2">
        <v>1</v>
      </c>
      <c r="AY29" s="2">
        <f t="shared" si="13"/>
        <v>0</v>
      </c>
      <c r="AZ29" s="2">
        <v>0</v>
      </c>
      <c r="BA29" s="2">
        <v>0</v>
      </c>
      <c r="BB29" s="14">
        <f t="shared" si="14"/>
        <v>0</v>
      </c>
      <c r="BC29" s="2">
        <v>2</v>
      </c>
      <c r="BD29" s="2">
        <v>2</v>
      </c>
      <c r="BE29" s="2">
        <f t="shared" si="15"/>
        <v>0</v>
      </c>
    </row>
    <row r="30" spans="1:57" x14ac:dyDescent="0.25">
      <c r="A30">
        <v>54</v>
      </c>
      <c r="B30" t="s">
        <v>13</v>
      </c>
      <c r="C30">
        <v>-0.04</v>
      </c>
      <c r="D30" s="2">
        <v>60</v>
      </c>
      <c r="E30" t="s">
        <v>150</v>
      </c>
      <c r="F30" t="s">
        <v>25</v>
      </c>
      <c r="G30" t="s">
        <v>157</v>
      </c>
      <c r="H30">
        <v>0</v>
      </c>
      <c r="I30" s="21">
        <v>1</v>
      </c>
      <c r="J30" s="16">
        <v>0</v>
      </c>
      <c r="K30" s="2">
        <v>0</v>
      </c>
      <c r="L30" s="2">
        <f t="shared" si="0"/>
        <v>0</v>
      </c>
      <c r="M30" s="16">
        <v>2</v>
      </c>
      <c r="N30">
        <v>2</v>
      </c>
      <c r="O30" s="2">
        <f t="shared" si="1"/>
        <v>0</v>
      </c>
      <c r="P30" s="16">
        <v>2</v>
      </c>
      <c r="Q30">
        <v>2</v>
      </c>
      <c r="R30" s="2">
        <f t="shared" si="2"/>
        <v>0</v>
      </c>
      <c r="S30" s="2">
        <v>7</v>
      </c>
      <c r="T30">
        <v>7</v>
      </c>
      <c r="U30">
        <f t="shared" si="3"/>
        <v>0</v>
      </c>
      <c r="V30" s="2">
        <v>2</v>
      </c>
      <c r="W30" s="2">
        <v>2</v>
      </c>
      <c r="X30" s="2">
        <f t="shared" si="4"/>
        <v>0</v>
      </c>
      <c r="Y30" s="16">
        <v>4</v>
      </c>
      <c r="Z30" s="2">
        <v>4</v>
      </c>
      <c r="AA30" s="11">
        <f t="shared" si="5"/>
        <v>0</v>
      </c>
      <c r="AB30" s="2">
        <v>5</v>
      </c>
      <c r="AC30" s="2">
        <v>5</v>
      </c>
      <c r="AD30">
        <f t="shared" si="6"/>
        <v>0</v>
      </c>
      <c r="AE30" s="2">
        <v>2</v>
      </c>
      <c r="AF30" s="2">
        <v>2</v>
      </c>
      <c r="AG30" s="2">
        <f t="shared" si="7"/>
        <v>0</v>
      </c>
      <c r="AH30" s="2">
        <v>2</v>
      </c>
      <c r="AI30" s="2">
        <v>2</v>
      </c>
      <c r="AJ30">
        <f t="shared" si="8"/>
        <v>0</v>
      </c>
      <c r="AK30" s="2">
        <v>3</v>
      </c>
      <c r="AL30" s="2">
        <v>3</v>
      </c>
      <c r="AM30">
        <f t="shared" si="9"/>
        <v>0</v>
      </c>
      <c r="AN30" s="16">
        <v>2</v>
      </c>
      <c r="AO30" s="2">
        <v>2</v>
      </c>
      <c r="AP30">
        <f t="shared" si="10"/>
        <v>0</v>
      </c>
      <c r="AQ30" s="2">
        <v>1</v>
      </c>
      <c r="AR30" s="2">
        <v>1</v>
      </c>
      <c r="AS30" s="2">
        <f t="shared" si="11"/>
        <v>0</v>
      </c>
      <c r="AT30" s="2">
        <v>1</v>
      </c>
      <c r="AU30" s="2">
        <v>1</v>
      </c>
      <c r="AV30">
        <f t="shared" si="12"/>
        <v>0</v>
      </c>
      <c r="AW30" s="2">
        <v>2</v>
      </c>
      <c r="AX30" s="2">
        <v>2</v>
      </c>
      <c r="AY30" s="2">
        <f t="shared" si="13"/>
        <v>0</v>
      </c>
      <c r="AZ30" s="2">
        <v>2</v>
      </c>
      <c r="BA30" s="2">
        <v>2</v>
      </c>
      <c r="BB30" s="14">
        <f t="shared" si="14"/>
        <v>0</v>
      </c>
      <c r="BC30" s="2">
        <v>3</v>
      </c>
      <c r="BD30" s="2">
        <v>3</v>
      </c>
      <c r="BE30" s="2">
        <f t="shared" si="15"/>
        <v>0</v>
      </c>
    </row>
    <row r="31" spans="1:57" x14ac:dyDescent="0.25">
      <c r="A31">
        <v>55</v>
      </c>
      <c r="B31" t="s">
        <v>9</v>
      </c>
      <c r="C31">
        <v>1.61</v>
      </c>
      <c r="D31" s="2">
        <v>6</v>
      </c>
      <c r="E31" t="s">
        <v>24</v>
      </c>
      <c r="F31" t="s">
        <v>27</v>
      </c>
      <c r="G31" t="s">
        <v>157</v>
      </c>
      <c r="H31">
        <v>0</v>
      </c>
      <c r="I31" s="21">
        <v>0.25</v>
      </c>
      <c r="J31" s="16">
        <v>2</v>
      </c>
      <c r="K31" s="2">
        <v>2</v>
      </c>
      <c r="L31" s="2">
        <f t="shared" si="0"/>
        <v>0</v>
      </c>
      <c r="M31" s="16">
        <v>3</v>
      </c>
      <c r="N31">
        <v>3</v>
      </c>
      <c r="O31" s="2">
        <f t="shared" si="1"/>
        <v>0</v>
      </c>
      <c r="P31" s="16">
        <v>0</v>
      </c>
      <c r="Q31">
        <v>0</v>
      </c>
      <c r="R31" s="2">
        <f t="shared" si="2"/>
        <v>0</v>
      </c>
      <c r="S31" s="2">
        <v>5</v>
      </c>
      <c r="T31">
        <v>6</v>
      </c>
      <c r="U31" s="25">
        <f t="shared" si="3"/>
        <v>1</v>
      </c>
      <c r="V31" s="2">
        <v>3</v>
      </c>
      <c r="W31" s="2">
        <v>4</v>
      </c>
      <c r="X31" s="24">
        <f t="shared" si="4"/>
        <v>1</v>
      </c>
      <c r="Y31" s="16">
        <v>5</v>
      </c>
      <c r="Z31" s="2">
        <v>5</v>
      </c>
      <c r="AA31" s="11">
        <f t="shared" si="5"/>
        <v>0</v>
      </c>
      <c r="AB31" s="2">
        <v>5</v>
      </c>
      <c r="AC31" s="2">
        <v>5</v>
      </c>
      <c r="AD31">
        <f t="shared" si="6"/>
        <v>0</v>
      </c>
      <c r="AE31" s="2">
        <v>2</v>
      </c>
      <c r="AF31" s="2">
        <v>2</v>
      </c>
      <c r="AG31" s="2">
        <f t="shared" si="7"/>
        <v>0</v>
      </c>
      <c r="AH31" s="2">
        <v>4</v>
      </c>
      <c r="AI31" s="2">
        <v>4</v>
      </c>
      <c r="AJ31">
        <f t="shared" si="8"/>
        <v>0</v>
      </c>
      <c r="AK31" s="2">
        <v>1</v>
      </c>
      <c r="AL31" s="2">
        <v>1</v>
      </c>
      <c r="AM31">
        <f t="shared" si="9"/>
        <v>0</v>
      </c>
      <c r="AN31" s="16">
        <v>3</v>
      </c>
      <c r="AO31" s="2">
        <v>3</v>
      </c>
      <c r="AP31">
        <f t="shared" si="10"/>
        <v>0</v>
      </c>
      <c r="AQ31" s="2">
        <v>0</v>
      </c>
      <c r="AR31" s="2">
        <v>0</v>
      </c>
      <c r="AS31" s="2">
        <f t="shared" si="11"/>
        <v>0</v>
      </c>
      <c r="AT31" s="2">
        <v>2</v>
      </c>
      <c r="AU31" s="2">
        <v>2</v>
      </c>
      <c r="AV31">
        <f t="shared" si="12"/>
        <v>0</v>
      </c>
      <c r="AW31" s="2">
        <v>2</v>
      </c>
      <c r="AX31" s="2">
        <v>2</v>
      </c>
      <c r="AY31" s="2">
        <f t="shared" si="13"/>
        <v>0</v>
      </c>
      <c r="AZ31" s="2">
        <v>0</v>
      </c>
      <c r="BA31" s="2">
        <v>0</v>
      </c>
      <c r="BB31" s="14">
        <f t="shared" si="14"/>
        <v>0</v>
      </c>
      <c r="BC31" s="2">
        <v>3</v>
      </c>
      <c r="BD31" s="2">
        <v>3</v>
      </c>
      <c r="BE31" s="2">
        <f t="shared" si="15"/>
        <v>0</v>
      </c>
    </row>
    <row r="32" spans="1:57" x14ac:dyDescent="0.25">
      <c r="A32">
        <v>57</v>
      </c>
      <c r="B32" t="s">
        <v>9</v>
      </c>
      <c r="C32">
        <v>1.61</v>
      </c>
      <c r="D32" s="2">
        <v>145</v>
      </c>
      <c r="E32" t="s">
        <v>24</v>
      </c>
      <c r="F32" t="s">
        <v>27</v>
      </c>
      <c r="G32" t="s">
        <v>158</v>
      </c>
      <c r="H32">
        <v>0</v>
      </c>
      <c r="I32" s="21">
        <v>0.25</v>
      </c>
      <c r="J32" s="16">
        <v>2</v>
      </c>
      <c r="K32" s="2">
        <v>2</v>
      </c>
      <c r="L32" s="2">
        <f t="shared" si="0"/>
        <v>0</v>
      </c>
      <c r="M32" s="16">
        <v>0</v>
      </c>
      <c r="N32">
        <v>0</v>
      </c>
      <c r="O32" s="2">
        <f t="shared" si="1"/>
        <v>0</v>
      </c>
      <c r="P32" s="16">
        <v>0</v>
      </c>
      <c r="Q32">
        <v>0</v>
      </c>
      <c r="R32" s="2">
        <f t="shared" si="2"/>
        <v>0</v>
      </c>
      <c r="S32" s="2">
        <v>2</v>
      </c>
      <c r="T32">
        <v>2</v>
      </c>
      <c r="U32">
        <f t="shared" si="3"/>
        <v>0</v>
      </c>
      <c r="V32" s="2">
        <v>1</v>
      </c>
      <c r="W32" s="2">
        <v>1</v>
      </c>
      <c r="X32" s="2">
        <f t="shared" si="4"/>
        <v>0</v>
      </c>
      <c r="Y32" s="16">
        <v>0</v>
      </c>
      <c r="Z32" s="2">
        <v>0</v>
      </c>
      <c r="AA32" s="11">
        <f t="shared" si="5"/>
        <v>0</v>
      </c>
      <c r="AB32" s="2">
        <v>3</v>
      </c>
      <c r="AC32" s="2">
        <v>3</v>
      </c>
      <c r="AD32">
        <f t="shared" si="6"/>
        <v>0</v>
      </c>
      <c r="AE32" s="2">
        <v>1</v>
      </c>
      <c r="AF32" s="2">
        <v>1</v>
      </c>
      <c r="AG32" s="2">
        <f t="shared" si="7"/>
        <v>0</v>
      </c>
      <c r="AH32" s="2">
        <v>4</v>
      </c>
      <c r="AI32" s="2">
        <v>4</v>
      </c>
      <c r="AJ32">
        <f t="shared" si="8"/>
        <v>0</v>
      </c>
      <c r="AK32" s="2">
        <v>3</v>
      </c>
      <c r="AL32" s="2">
        <v>3</v>
      </c>
      <c r="AM32">
        <f t="shared" si="9"/>
        <v>0</v>
      </c>
      <c r="AN32" s="16">
        <v>0</v>
      </c>
      <c r="AO32" s="2">
        <v>0</v>
      </c>
      <c r="AP32">
        <f t="shared" si="10"/>
        <v>0</v>
      </c>
      <c r="AQ32" s="2">
        <v>0</v>
      </c>
      <c r="AR32" s="2">
        <v>0</v>
      </c>
      <c r="AS32" s="2">
        <f t="shared" si="11"/>
        <v>0</v>
      </c>
      <c r="AT32" s="2">
        <v>2</v>
      </c>
      <c r="AU32" s="2">
        <v>2</v>
      </c>
      <c r="AV32">
        <f t="shared" si="12"/>
        <v>0</v>
      </c>
      <c r="AW32" s="2">
        <v>2</v>
      </c>
      <c r="AX32" s="2">
        <v>1</v>
      </c>
      <c r="AY32" s="24">
        <f t="shared" si="13"/>
        <v>-1</v>
      </c>
      <c r="AZ32" s="2">
        <v>1</v>
      </c>
      <c r="BA32" s="2">
        <v>1</v>
      </c>
      <c r="BB32" s="14">
        <f t="shared" si="14"/>
        <v>0</v>
      </c>
      <c r="BC32" s="2">
        <v>2</v>
      </c>
      <c r="BD32" s="2">
        <v>2</v>
      </c>
      <c r="BE32" s="2">
        <f t="shared" si="15"/>
        <v>0</v>
      </c>
    </row>
    <row r="33" spans="1:57" x14ac:dyDescent="0.25">
      <c r="A33">
        <v>61</v>
      </c>
      <c r="B33" t="s">
        <v>156</v>
      </c>
      <c r="C33">
        <v>1.47</v>
      </c>
      <c r="D33" s="2">
        <v>38</v>
      </c>
      <c r="E33" t="s">
        <v>153</v>
      </c>
      <c r="F33" t="s">
        <v>25</v>
      </c>
      <c r="G33" t="s">
        <v>157</v>
      </c>
      <c r="H33">
        <v>0</v>
      </c>
      <c r="I33" s="21">
        <v>1</v>
      </c>
      <c r="J33" s="16">
        <v>0</v>
      </c>
      <c r="K33" s="2">
        <v>0</v>
      </c>
      <c r="L33" s="2">
        <f t="shared" si="0"/>
        <v>0</v>
      </c>
      <c r="M33" s="16">
        <v>2</v>
      </c>
      <c r="N33">
        <v>2</v>
      </c>
      <c r="O33" s="2">
        <f t="shared" si="1"/>
        <v>0</v>
      </c>
      <c r="P33" s="16">
        <v>2</v>
      </c>
      <c r="Q33">
        <v>2</v>
      </c>
      <c r="R33" s="2">
        <f t="shared" si="2"/>
        <v>0</v>
      </c>
      <c r="S33" s="2">
        <v>1</v>
      </c>
      <c r="T33">
        <v>1</v>
      </c>
      <c r="U33">
        <f t="shared" si="3"/>
        <v>0</v>
      </c>
      <c r="V33" s="2">
        <v>3</v>
      </c>
      <c r="W33" s="2">
        <v>3</v>
      </c>
      <c r="X33" s="2">
        <f t="shared" si="4"/>
        <v>0</v>
      </c>
      <c r="Y33" s="16">
        <v>0</v>
      </c>
      <c r="Z33" s="2">
        <v>0</v>
      </c>
      <c r="AA33" s="11">
        <f t="shared" si="5"/>
        <v>0</v>
      </c>
      <c r="AB33" s="2">
        <v>2</v>
      </c>
      <c r="AC33" s="2">
        <v>2</v>
      </c>
      <c r="AD33">
        <f t="shared" si="6"/>
        <v>0</v>
      </c>
      <c r="AE33" s="2">
        <v>2</v>
      </c>
      <c r="AF33" s="2">
        <v>2</v>
      </c>
      <c r="AG33" s="2">
        <f t="shared" si="7"/>
        <v>0</v>
      </c>
      <c r="AH33" s="2">
        <v>3</v>
      </c>
      <c r="AI33" s="2">
        <v>3</v>
      </c>
      <c r="AJ33">
        <f t="shared" si="8"/>
        <v>0</v>
      </c>
      <c r="AK33" s="2">
        <v>3</v>
      </c>
      <c r="AL33" s="2">
        <v>3</v>
      </c>
      <c r="AM33">
        <f t="shared" si="9"/>
        <v>0</v>
      </c>
      <c r="AN33" s="16">
        <v>0</v>
      </c>
      <c r="AO33" s="2">
        <v>0</v>
      </c>
      <c r="AP33">
        <f t="shared" si="10"/>
        <v>0</v>
      </c>
      <c r="AQ33" s="2">
        <v>2</v>
      </c>
      <c r="AR33" s="2">
        <v>2</v>
      </c>
      <c r="AS33" s="2">
        <f t="shared" si="11"/>
        <v>0</v>
      </c>
      <c r="AT33" s="2">
        <v>2</v>
      </c>
      <c r="AU33" s="2">
        <v>2</v>
      </c>
      <c r="AV33">
        <f t="shared" si="12"/>
        <v>0</v>
      </c>
      <c r="AW33" s="2">
        <v>2</v>
      </c>
      <c r="AX33" s="2">
        <v>2</v>
      </c>
      <c r="AY33" s="2">
        <f t="shared" si="13"/>
        <v>0</v>
      </c>
      <c r="AZ33" s="2">
        <v>0</v>
      </c>
      <c r="BA33" s="2">
        <v>0</v>
      </c>
      <c r="BB33" s="14">
        <f t="shared" si="14"/>
        <v>0</v>
      </c>
      <c r="BC33" s="2">
        <v>2</v>
      </c>
      <c r="BD33" s="2">
        <v>2</v>
      </c>
      <c r="BE33" s="2">
        <f t="shared" si="15"/>
        <v>0</v>
      </c>
    </row>
    <row r="34" spans="1:57" x14ac:dyDescent="0.25">
      <c r="A34">
        <v>63</v>
      </c>
      <c r="B34" t="s">
        <v>13</v>
      </c>
      <c r="C34">
        <v>-0.04</v>
      </c>
      <c r="D34" s="2">
        <v>87</v>
      </c>
      <c r="E34" t="s">
        <v>150</v>
      </c>
      <c r="F34" t="s">
        <v>25</v>
      </c>
      <c r="G34" t="s">
        <v>157</v>
      </c>
      <c r="H34">
        <v>0</v>
      </c>
      <c r="I34" s="21">
        <v>0.75</v>
      </c>
      <c r="J34" s="16">
        <v>0</v>
      </c>
      <c r="K34" s="2">
        <v>0</v>
      </c>
      <c r="L34" s="2">
        <f t="shared" si="0"/>
        <v>0</v>
      </c>
      <c r="M34" s="16">
        <v>0</v>
      </c>
      <c r="N34" s="2">
        <v>1</v>
      </c>
      <c r="O34" s="24">
        <f t="shared" si="1"/>
        <v>1</v>
      </c>
      <c r="P34" s="16">
        <v>1</v>
      </c>
      <c r="Q34">
        <v>1</v>
      </c>
      <c r="R34" s="2">
        <f t="shared" si="2"/>
        <v>0</v>
      </c>
      <c r="S34" s="2">
        <v>1</v>
      </c>
      <c r="T34">
        <v>1</v>
      </c>
      <c r="U34">
        <f t="shared" si="3"/>
        <v>0</v>
      </c>
      <c r="V34" s="2">
        <v>1</v>
      </c>
      <c r="W34" s="2">
        <v>1</v>
      </c>
      <c r="X34" s="2">
        <f t="shared" si="4"/>
        <v>0</v>
      </c>
      <c r="Y34" s="16">
        <v>6</v>
      </c>
      <c r="Z34" s="2">
        <v>6</v>
      </c>
      <c r="AA34" s="11">
        <f t="shared" si="5"/>
        <v>0</v>
      </c>
      <c r="AB34" s="2">
        <v>5</v>
      </c>
      <c r="AC34" s="2">
        <v>5</v>
      </c>
      <c r="AD34">
        <f t="shared" si="6"/>
        <v>0</v>
      </c>
      <c r="AE34" s="2">
        <v>0</v>
      </c>
      <c r="AF34" s="2">
        <v>0</v>
      </c>
      <c r="AG34" s="2">
        <f t="shared" si="7"/>
        <v>0</v>
      </c>
      <c r="AH34" s="2">
        <v>4</v>
      </c>
      <c r="AI34" s="2">
        <v>4</v>
      </c>
      <c r="AJ34">
        <f t="shared" si="8"/>
        <v>0</v>
      </c>
      <c r="AK34" s="2">
        <v>0</v>
      </c>
      <c r="AL34" s="2">
        <v>0</v>
      </c>
      <c r="AM34">
        <f t="shared" si="9"/>
        <v>0</v>
      </c>
      <c r="AN34" s="16">
        <v>0</v>
      </c>
      <c r="AO34" s="2">
        <v>0</v>
      </c>
      <c r="AP34">
        <f t="shared" si="10"/>
        <v>0</v>
      </c>
      <c r="AQ34" s="2">
        <v>0</v>
      </c>
      <c r="AR34" s="2">
        <v>0</v>
      </c>
      <c r="AS34" s="2">
        <f t="shared" si="11"/>
        <v>0</v>
      </c>
      <c r="AT34" s="2">
        <v>1</v>
      </c>
      <c r="AU34" s="2">
        <v>1</v>
      </c>
      <c r="AV34">
        <f t="shared" si="12"/>
        <v>0</v>
      </c>
      <c r="AW34" s="2">
        <v>0</v>
      </c>
      <c r="AX34" s="2">
        <v>0</v>
      </c>
      <c r="AY34" s="2">
        <f t="shared" si="13"/>
        <v>0</v>
      </c>
      <c r="AZ34" s="2">
        <v>0</v>
      </c>
      <c r="BA34" s="2">
        <v>0</v>
      </c>
      <c r="BB34" s="14">
        <f t="shared" si="14"/>
        <v>0</v>
      </c>
      <c r="BC34" s="2">
        <v>0</v>
      </c>
      <c r="BD34" s="2">
        <v>0</v>
      </c>
      <c r="BE34" s="2">
        <f t="shared" si="15"/>
        <v>0</v>
      </c>
    </row>
    <row r="35" spans="1:57" x14ac:dyDescent="0.25">
      <c r="A35">
        <v>64</v>
      </c>
      <c r="B35" t="s">
        <v>9</v>
      </c>
      <c r="C35">
        <v>1.61</v>
      </c>
      <c r="D35" s="2">
        <v>7</v>
      </c>
      <c r="E35" t="s">
        <v>24</v>
      </c>
      <c r="F35" t="s">
        <v>28</v>
      </c>
      <c r="G35" t="s">
        <v>157</v>
      </c>
      <c r="H35">
        <v>0</v>
      </c>
      <c r="I35" s="21">
        <v>0.25</v>
      </c>
      <c r="J35" s="16">
        <v>1</v>
      </c>
      <c r="K35" s="2">
        <v>1</v>
      </c>
      <c r="L35" s="2">
        <f t="shared" si="0"/>
        <v>0</v>
      </c>
      <c r="M35" s="16">
        <v>2</v>
      </c>
      <c r="N35">
        <v>2</v>
      </c>
      <c r="O35" s="2">
        <f t="shared" si="1"/>
        <v>0</v>
      </c>
      <c r="P35" s="16">
        <v>0</v>
      </c>
      <c r="Q35">
        <v>0</v>
      </c>
      <c r="R35" s="2">
        <f t="shared" si="2"/>
        <v>0</v>
      </c>
      <c r="S35" s="2">
        <v>9</v>
      </c>
      <c r="T35">
        <v>9</v>
      </c>
      <c r="U35">
        <f t="shared" si="3"/>
        <v>0</v>
      </c>
      <c r="V35" s="2">
        <v>4</v>
      </c>
      <c r="W35" s="2">
        <v>4</v>
      </c>
      <c r="X35" s="2">
        <f t="shared" si="4"/>
        <v>0</v>
      </c>
      <c r="Y35" s="16">
        <v>0</v>
      </c>
      <c r="Z35" s="2">
        <v>0</v>
      </c>
      <c r="AA35" s="11">
        <f t="shared" si="5"/>
        <v>0</v>
      </c>
      <c r="AB35" s="2">
        <v>5</v>
      </c>
      <c r="AC35" s="2">
        <v>5</v>
      </c>
      <c r="AD35">
        <f t="shared" si="6"/>
        <v>0</v>
      </c>
      <c r="AE35" s="2">
        <v>2</v>
      </c>
      <c r="AF35" s="2">
        <v>2</v>
      </c>
      <c r="AG35" s="2">
        <f t="shared" si="7"/>
        <v>0</v>
      </c>
      <c r="AH35" s="2">
        <v>4</v>
      </c>
      <c r="AI35" s="2">
        <v>4</v>
      </c>
      <c r="AJ35">
        <f t="shared" si="8"/>
        <v>0</v>
      </c>
      <c r="AK35" s="2">
        <v>3</v>
      </c>
      <c r="AL35" s="2">
        <v>3</v>
      </c>
      <c r="AM35">
        <f t="shared" si="9"/>
        <v>0</v>
      </c>
      <c r="AN35" s="16">
        <v>3</v>
      </c>
      <c r="AO35" s="2">
        <v>3</v>
      </c>
      <c r="AP35">
        <f t="shared" si="10"/>
        <v>0</v>
      </c>
      <c r="AQ35" s="2">
        <v>0</v>
      </c>
      <c r="AR35" s="2">
        <v>0</v>
      </c>
      <c r="AS35" s="2">
        <f t="shared" si="11"/>
        <v>0</v>
      </c>
      <c r="AT35" s="2">
        <v>2</v>
      </c>
      <c r="AU35" s="2">
        <v>2</v>
      </c>
      <c r="AV35">
        <f t="shared" si="12"/>
        <v>0</v>
      </c>
      <c r="AW35" s="2">
        <v>1</v>
      </c>
      <c r="AX35" s="2">
        <v>1</v>
      </c>
      <c r="AY35" s="2">
        <f t="shared" si="13"/>
        <v>0</v>
      </c>
      <c r="AZ35" s="2">
        <v>1</v>
      </c>
      <c r="BA35" s="2">
        <v>2</v>
      </c>
      <c r="BB35" s="27">
        <f t="shared" si="14"/>
        <v>1</v>
      </c>
      <c r="BC35" s="2">
        <v>3</v>
      </c>
      <c r="BD35" s="2">
        <v>3</v>
      </c>
      <c r="BE35" s="2">
        <f t="shared" si="15"/>
        <v>0</v>
      </c>
    </row>
    <row r="36" spans="1:57" x14ac:dyDescent="0.25">
      <c r="A36">
        <v>65</v>
      </c>
      <c r="B36" t="s">
        <v>155</v>
      </c>
      <c r="C36">
        <v>0.44</v>
      </c>
      <c r="D36" s="2">
        <v>5</v>
      </c>
      <c r="E36" t="s">
        <v>153</v>
      </c>
      <c r="F36" t="s">
        <v>28</v>
      </c>
      <c r="G36" t="s">
        <v>157</v>
      </c>
      <c r="H36">
        <v>0</v>
      </c>
      <c r="I36" s="21">
        <v>0.25</v>
      </c>
      <c r="J36" s="16">
        <v>0</v>
      </c>
      <c r="K36" s="2">
        <v>0</v>
      </c>
      <c r="L36" s="2">
        <f t="shared" si="0"/>
        <v>0</v>
      </c>
      <c r="M36" s="16">
        <v>2</v>
      </c>
      <c r="N36">
        <v>2</v>
      </c>
      <c r="O36" s="2">
        <f t="shared" si="1"/>
        <v>0</v>
      </c>
      <c r="P36" s="16">
        <v>2</v>
      </c>
      <c r="Q36">
        <v>2</v>
      </c>
      <c r="R36" s="2">
        <f t="shared" si="2"/>
        <v>0</v>
      </c>
      <c r="S36" s="2">
        <v>1</v>
      </c>
      <c r="T36">
        <v>1</v>
      </c>
      <c r="U36">
        <f t="shared" si="3"/>
        <v>0</v>
      </c>
      <c r="V36" s="2">
        <v>3</v>
      </c>
      <c r="W36" s="2">
        <v>3</v>
      </c>
      <c r="X36" s="2">
        <f t="shared" si="4"/>
        <v>0</v>
      </c>
      <c r="Y36" s="16">
        <v>0</v>
      </c>
      <c r="Z36" s="2">
        <v>0</v>
      </c>
      <c r="AA36" s="11">
        <f t="shared" si="5"/>
        <v>0</v>
      </c>
      <c r="AB36" s="2">
        <v>5</v>
      </c>
      <c r="AC36" s="2">
        <v>5</v>
      </c>
      <c r="AD36">
        <f t="shared" si="6"/>
        <v>0</v>
      </c>
      <c r="AE36" s="2">
        <v>3</v>
      </c>
      <c r="AF36" s="2">
        <v>3</v>
      </c>
      <c r="AG36" s="2">
        <f t="shared" si="7"/>
        <v>0</v>
      </c>
      <c r="AH36" s="2">
        <v>4</v>
      </c>
      <c r="AI36" s="2">
        <v>4</v>
      </c>
      <c r="AJ36">
        <f t="shared" si="8"/>
        <v>0</v>
      </c>
      <c r="AK36" s="2">
        <v>1</v>
      </c>
      <c r="AL36" s="2">
        <v>1</v>
      </c>
      <c r="AM36">
        <f t="shared" si="9"/>
        <v>0</v>
      </c>
      <c r="AN36" s="16">
        <v>1</v>
      </c>
      <c r="AO36" s="2">
        <v>1</v>
      </c>
      <c r="AP36">
        <f t="shared" si="10"/>
        <v>0</v>
      </c>
      <c r="AQ36" s="2">
        <v>2</v>
      </c>
      <c r="AR36" s="2">
        <v>2</v>
      </c>
      <c r="AS36" s="2">
        <f t="shared" si="11"/>
        <v>0</v>
      </c>
      <c r="AT36" s="2">
        <v>2</v>
      </c>
      <c r="AU36" s="2">
        <v>2</v>
      </c>
      <c r="AV36">
        <f t="shared" si="12"/>
        <v>0</v>
      </c>
      <c r="AW36" s="2">
        <v>1</v>
      </c>
      <c r="AX36" s="2">
        <v>1</v>
      </c>
      <c r="AY36" s="2">
        <f t="shared" si="13"/>
        <v>0</v>
      </c>
      <c r="AZ36" s="2">
        <v>2</v>
      </c>
      <c r="BA36" s="2">
        <v>2</v>
      </c>
      <c r="BB36" s="14">
        <f t="shared" si="14"/>
        <v>0</v>
      </c>
      <c r="BC36" s="2">
        <v>2</v>
      </c>
      <c r="BD36" s="2">
        <v>2</v>
      </c>
      <c r="BE36" s="2">
        <f t="shared" si="15"/>
        <v>0</v>
      </c>
    </row>
    <row r="37" spans="1:57" x14ac:dyDescent="0.25">
      <c r="A37">
        <v>66</v>
      </c>
      <c r="B37" t="s">
        <v>13</v>
      </c>
      <c r="C37">
        <v>-0.04</v>
      </c>
      <c r="D37" s="2">
        <v>40</v>
      </c>
      <c r="E37" t="s">
        <v>153</v>
      </c>
      <c r="F37" t="s">
        <v>25</v>
      </c>
      <c r="G37" t="s">
        <v>157</v>
      </c>
      <c r="H37">
        <v>0</v>
      </c>
      <c r="I37" s="21">
        <v>0.25</v>
      </c>
      <c r="J37" s="16">
        <v>1</v>
      </c>
      <c r="K37" s="2">
        <v>1</v>
      </c>
      <c r="L37" s="2">
        <f t="shared" si="0"/>
        <v>0</v>
      </c>
      <c r="M37" s="16">
        <v>3</v>
      </c>
      <c r="N37">
        <v>3</v>
      </c>
      <c r="O37" s="2">
        <f t="shared" si="1"/>
        <v>0</v>
      </c>
      <c r="P37" s="16">
        <v>3</v>
      </c>
      <c r="Q37">
        <v>3</v>
      </c>
      <c r="R37" s="2">
        <f t="shared" si="2"/>
        <v>0</v>
      </c>
      <c r="S37" s="2">
        <v>2</v>
      </c>
      <c r="T37">
        <v>2</v>
      </c>
      <c r="U37">
        <f t="shared" si="3"/>
        <v>0</v>
      </c>
      <c r="V37" s="2">
        <v>2</v>
      </c>
      <c r="W37" s="2">
        <v>2</v>
      </c>
      <c r="X37" s="2">
        <f t="shared" si="4"/>
        <v>0</v>
      </c>
      <c r="Y37" s="16">
        <v>0</v>
      </c>
      <c r="Z37" s="2">
        <v>0</v>
      </c>
      <c r="AA37" s="11">
        <f t="shared" si="5"/>
        <v>0</v>
      </c>
      <c r="AB37" s="2">
        <v>4</v>
      </c>
      <c r="AC37" s="2">
        <v>4</v>
      </c>
      <c r="AD37">
        <f t="shared" si="6"/>
        <v>0</v>
      </c>
      <c r="AE37" s="2">
        <v>3</v>
      </c>
      <c r="AF37" s="2">
        <v>2</v>
      </c>
      <c r="AG37" s="24">
        <f t="shared" si="7"/>
        <v>-1</v>
      </c>
      <c r="AH37" s="2">
        <v>3</v>
      </c>
      <c r="AI37" s="2">
        <v>4</v>
      </c>
      <c r="AJ37" s="25">
        <f t="shared" si="8"/>
        <v>1</v>
      </c>
      <c r="AK37" s="2">
        <v>2</v>
      </c>
      <c r="AL37" s="2">
        <v>2</v>
      </c>
      <c r="AM37">
        <f t="shared" si="9"/>
        <v>0</v>
      </c>
      <c r="AN37" s="16">
        <v>2</v>
      </c>
      <c r="AO37" s="2">
        <v>2</v>
      </c>
      <c r="AP37">
        <f t="shared" si="10"/>
        <v>0</v>
      </c>
      <c r="AQ37" s="2">
        <v>2</v>
      </c>
      <c r="AR37" s="2">
        <v>2</v>
      </c>
      <c r="AS37" s="2">
        <f t="shared" si="11"/>
        <v>0</v>
      </c>
      <c r="AT37" s="2">
        <v>1</v>
      </c>
      <c r="AU37" s="2">
        <v>1</v>
      </c>
      <c r="AV37">
        <f t="shared" si="12"/>
        <v>0</v>
      </c>
      <c r="AW37" s="2">
        <v>2</v>
      </c>
      <c r="AX37" s="2">
        <v>2</v>
      </c>
      <c r="AY37" s="2">
        <f t="shared" si="13"/>
        <v>0</v>
      </c>
      <c r="AZ37" s="2">
        <v>1</v>
      </c>
      <c r="BA37" s="2">
        <v>1</v>
      </c>
      <c r="BB37" s="14">
        <f t="shared" si="14"/>
        <v>0</v>
      </c>
      <c r="BC37" s="2">
        <v>3</v>
      </c>
      <c r="BD37" s="2">
        <v>3</v>
      </c>
      <c r="BE37" s="2">
        <f t="shared" si="15"/>
        <v>0</v>
      </c>
    </row>
    <row r="38" spans="1:57" x14ac:dyDescent="0.25">
      <c r="A38">
        <v>67</v>
      </c>
      <c r="B38" t="s">
        <v>155</v>
      </c>
      <c r="C38">
        <v>0.44</v>
      </c>
      <c r="D38" s="2">
        <v>11</v>
      </c>
      <c r="E38" t="s">
        <v>33</v>
      </c>
      <c r="F38" t="s">
        <v>28</v>
      </c>
      <c r="G38" t="s">
        <v>157</v>
      </c>
      <c r="H38">
        <v>0</v>
      </c>
      <c r="I38" s="21">
        <v>0.25</v>
      </c>
      <c r="J38" s="16">
        <v>1</v>
      </c>
      <c r="K38" s="2">
        <v>1</v>
      </c>
      <c r="L38" s="2">
        <f t="shared" si="0"/>
        <v>0</v>
      </c>
      <c r="M38" s="16">
        <v>0</v>
      </c>
      <c r="N38">
        <v>0</v>
      </c>
      <c r="O38" s="2">
        <f t="shared" si="1"/>
        <v>0</v>
      </c>
      <c r="P38" s="16">
        <v>0</v>
      </c>
      <c r="Q38">
        <v>0</v>
      </c>
      <c r="R38" s="2">
        <f t="shared" si="2"/>
        <v>0</v>
      </c>
      <c r="S38" s="2">
        <v>3</v>
      </c>
      <c r="T38">
        <v>3</v>
      </c>
      <c r="U38">
        <f t="shared" si="3"/>
        <v>0</v>
      </c>
      <c r="V38" s="2">
        <v>1</v>
      </c>
      <c r="W38" s="2">
        <v>1</v>
      </c>
      <c r="X38" s="2">
        <f t="shared" si="4"/>
        <v>0</v>
      </c>
      <c r="Y38" s="16">
        <v>0</v>
      </c>
      <c r="Z38" s="2">
        <v>0</v>
      </c>
      <c r="AA38" s="11">
        <f t="shared" si="5"/>
        <v>0</v>
      </c>
      <c r="AB38" s="2">
        <v>4</v>
      </c>
      <c r="AC38" s="2">
        <v>4</v>
      </c>
      <c r="AD38">
        <f t="shared" si="6"/>
        <v>0</v>
      </c>
      <c r="AE38" s="2">
        <v>2</v>
      </c>
      <c r="AF38" s="2">
        <v>2</v>
      </c>
      <c r="AG38" s="2">
        <f t="shared" si="7"/>
        <v>0</v>
      </c>
      <c r="AH38" s="2">
        <v>4</v>
      </c>
      <c r="AI38" s="2">
        <v>4</v>
      </c>
      <c r="AJ38">
        <f t="shared" si="8"/>
        <v>0</v>
      </c>
      <c r="AK38" s="2">
        <v>0</v>
      </c>
      <c r="AL38" s="2">
        <v>0</v>
      </c>
      <c r="AM38">
        <f t="shared" si="9"/>
        <v>0</v>
      </c>
      <c r="AN38" s="16">
        <v>2</v>
      </c>
      <c r="AO38" s="2">
        <v>2</v>
      </c>
      <c r="AP38">
        <f t="shared" si="10"/>
        <v>0</v>
      </c>
      <c r="AQ38" s="2">
        <v>0</v>
      </c>
      <c r="AR38" s="2">
        <v>0</v>
      </c>
      <c r="AS38" s="2">
        <f t="shared" si="11"/>
        <v>0</v>
      </c>
      <c r="AT38" s="2">
        <v>1</v>
      </c>
      <c r="AU38" s="2">
        <v>1</v>
      </c>
      <c r="AV38">
        <f t="shared" si="12"/>
        <v>0</v>
      </c>
      <c r="AW38" s="2">
        <v>0</v>
      </c>
      <c r="AX38" s="2">
        <v>0</v>
      </c>
      <c r="AY38" s="2">
        <f t="shared" si="13"/>
        <v>0</v>
      </c>
      <c r="AZ38" s="2">
        <v>3</v>
      </c>
      <c r="BA38" s="2">
        <v>1</v>
      </c>
      <c r="BB38" s="27">
        <f t="shared" si="14"/>
        <v>-2</v>
      </c>
      <c r="BC38" s="2">
        <v>1</v>
      </c>
      <c r="BD38" s="2">
        <v>1</v>
      </c>
      <c r="BE38" s="2">
        <f t="shared" si="15"/>
        <v>0</v>
      </c>
    </row>
    <row r="39" spans="1:57" x14ac:dyDescent="0.25">
      <c r="A39">
        <v>70</v>
      </c>
      <c r="B39" t="s">
        <v>9</v>
      </c>
      <c r="C39">
        <v>1.61</v>
      </c>
      <c r="D39" s="2">
        <v>7</v>
      </c>
      <c r="E39" t="s">
        <v>24</v>
      </c>
      <c r="F39" t="s">
        <v>27</v>
      </c>
      <c r="G39" t="s">
        <v>158</v>
      </c>
      <c r="H39">
        <v>0</v>
      </c>
      <c r="I39" s="21">
        <v>0.5</v>
      </c>
      <c r="J39" s="16">
        <v>1</v>
      </c>
      <c r="K39" s="2">
        <v>1</v>
      </c>
      <c r="L39" s="2">
        <f t="shared" si="0"/>
        <v>0</v>
      </c>
      <c r="M39" s="16">
        <v>3</v>
      </c>
      <c r="N39">
        <v>3</v>
      </c>
      <c r="O39" s="2">
        <f t="shared" si="1"/>
        <v>0</v>
      </c>
      <c r="P39" s="16">
        <v>0</v>
      </c>
      <c r="Q39">
        <v>0</v>
      </c>
      <c r="R39" s="2">
        <f t="shared" si="2"/>
        <v>0</v>
      </c>
      <c r="S39" s="2">
        <v>9</v>
      </c>
      <c r="T39">
        <v>9</v>
      </c>
      <c r="U39">
        <f t="shared" si="3"/>
        <v>0</v>
      </c>
      <c r="V39" s="2">
        <v>2</v>
      </c>
      <c r="W39" s="2">
        <v>2</v>
      </c>
      <c r="X39" s="2">
        <f t="shared" si="4"/>
        <v>0</v>
      </c>
      <c r="Y39" s="16">
        <v>2</v>
      </c>
      <c r="Z39" s="2">
        <v>2</v>
      </c>
      <c r="AA39" s="11">
        <f t="shared" si="5"/>
        <v>0</v>
      </c>
      <c r="AB39" s="2">
        <v>5</v>
      </c>
      <c r="AC39" s="2">
        <v>5</v>
      </c>
      <c r="AD39">
        <f t="shared" si="6"/>
        <v>0</v>
      </c>
      <c r="AE39" s="2">
        <v>2</v>
      </c>
      <c r="AF39" s="2">
        <v>2</v>
      </c>
      <c r="AG39" s="2">
        <f t="shared" si="7"/>
        <v>0</v>
      </c>
      <c r="AH39" s="2">
        <v>4</v>
      </c>
      <c r="AI39" s="2">
        <v>4</v>
      </c>
      <c r="AJ39">
        <f t="shared" si="8"/>
        <v>0</v>
      </c>
      <c r="AK39" s="2">
        <v>2</v>
      </c>
      <c r="AL39" s="2">
        <v>1</v>
      </c>
      <c r="AM39" s="25">
        <f t="shared" si="9"/>
        <v>-1</v>
      </c>
      <c r="AN39" s="16">
        <v>3</v>
      </c>
      <c r="AO39" s="2">
        <v>3</v>
      </c>
      <c r="AP39">
        <f t="shared" si="10"/>
        <v>0</v>
      </c>
      <c r="AQ39" s="2">
        <v>0</v>
      </c>
      <c r="AR39" s="2">
        <v>0</v>
      </c>
      <c r="AS39" s="2">
        <f t="shared" si="11"/>
        <v>0</v>
      </c>
      <c r="AT39" s="2">
        <v>3</v>
      </c>
      <c r="AU39" s="2">
        <v>3</v>
      </c>
      <c r="AV39">
        <f t="shared" si="12"/>
        <v>0</v>
      </c>
      <c r="AW39" s="2">
        <v>2</v>
      </c>
      <c r="AX39" s="2">
        <v>2</v>
      </c>
      <c r="AY39" s="2">
        <f t="shared" si="13"/>
        <v>0</v>
      </c>
      <c r="AZ39" s="2">
        <v>2</v>
      </c>
      <c r="BA39" s="2">
        <v>2</v>
      </c>
      <c r="BB39" s="14">
        <f t="shared" si="14"/>
        <v>0</v>
      </c>
      <c r="BC39" s="2">
        <v>3</v>
      </c>
      <c r="BD39" s="2">
        <v>3</v>
      </c>
      <c r="BE39" s="2">
        <f t="shared" si="15"/>
        <v>0</v>
      </c>
    </row>
    <row r="40" spans="1:57" x14ac:dyDescent="0.25">
      <c r="A40">
        <v>73</v>
      </c>
      <c r="B40" t="s">
        <v>9</v>
      </c>
      <c r="C40">
        <v>1.61</v>
      </c>
      <c r="D40" s="2">
        <v>8</v>
      </c>
      <c r="E40" t="s">
        <v>24</v>
      </c>
      <c r="F40" t="s">
        <v>25</v>
      </c>
      <c r="G40" t="s">
        <v>158</v>
      </c>
      <c r="H40">
        <v>0</v>
      </c>
      <c r="I40" s="21">
        <v>0.25</v>
      </c>
      <c r="J40" s="16">
        <v>0</v>
      </c>
      <c r="K40" s="2">
        <v>0</v>
      </c>
      <c r="L40" s="2">
        <f t="shared" si="0"/>
        <v>0</v>
      </c>
      <c r="M40" s="16">
        <v>1</v>
      </c>
      <c r="N40">
        <v>1</v>
      </c>
      <c r="O40" s="2">
        <f t="shared" si="1"/>
        <v>0</v>
      </c>
      <c r="P40" s="16">
        <v>1</v>
      </c>
      <c r="Q40">
        <v>1</v>
      </c>
      <c r="R40" s="2">
        <f t="shared" si="2"/>
        <v>0</v>
      </c>
      <c r="S40" s="2">
        <v>5</v>
      </c>
      <c r="T40">
        <v>1</v>
      </c>
      <c r="U40" s="25">
        <f t="shared" si="3"/>
        <v>-4</v>
      </c>
      <c r="V40" s="2">
        <v>2</v>
      </c>
      <c r="W40" s="2">
        <v>2</v>
      </c>
      <c r="X40" s="2">
        <f t="shared" si="4"/>
        <v>0</v>
      </c>
      <c r="Y40" s="16">
        <v>1</v>
      </c>
      <c r="Z40" s="2">
        <v>1</v>
      </c>
      <c r="AA40" s="11">
        <f t="shared" si="5"/>
        <v>0</v>
      </c>
      <c r="AB40" s="2">
        <v>5</v>
      </c>
      <c r="AC40" s="2">
        <v>5</v>
      </c>
      <c r="AD40">
        <f t="shared" si="6"/>
        <v>0</v>
      </c>
      <c r="AE40" s="2">
        <v>3</v>
      </c>
      <c r="AF40" s="2">
        <v>3</v>
      </c>
      <c r="AG40" s="2">
        <f t="shared" si="7"/>
        <v>0</v>
      </c>
      <c r="AH40" s="2">
        <v>4</v>
      </c>
      <c r="AI40" s="2">
        <v>4</v>
      </c>
      <c r="AJ40">
        <f t="shared" si="8"/>
        <v>0</v>
      </c>
      <c r="AK40" s="2">
        <v>2</v>
      </c>
      <c r="AL40" s="2">
        <v>2</v>
      </c>
      <c r="AM40">
        <f t="shared" si="9"/>
        <v>0</v>
      </c>
      <c r="AN40" s="16">
        <v>2</v>
      </c>
      <c r="AO40" s="2">
        <v>2</v>
      </c>
      <c r="AP40">
        <f t="shared" si="10"/>
        <v>0</v>
      </c>
      <c r="AQ40" s="2">
        <v>2</v>
      </c>
      <c r="AR40" s="2">
        <v>2</v>
      </c>
      <c r="AS40" s="2">
        <f t="shared" si="11"/>
        <v>0</v>
      </c>
      <c r="AT40" s="2">
        <v>1</v>
      </c>
      <c r="AU40" s="2">
        <v>1</v>
      </c>
      <c r="AV40">
        <f t="shared" si="12"/>
        <v>0</v>
      </c>
      <c r="AW40" s="2">
        <v>2</v>
      </c>
      <c r="AX40" s="2">
        <v>2</v>
      </c>
      <c r="AY40" s="2">
        <f t="shared" si="13"/>
        <v>0</v>
      </c>
      <c r="AZ40" s="2">
        <v>0</v>
      </c>
      <c r="BA40" s="2">
        <v>0</v>
      </c>
      <c r="BB40" s="14">
        <f t="shared" si="14"/>
        <v>0</v>
      </c>
      <c r="BC40" s="2">
        <v>2</v>
      </c>
      <c r="BD40" s="2">
        <v>2</v>
      </c>
      <c r="BE40" s="2">
        <f t="shared" si="15"/>
        <v>0</v>
      </c>
    </row>
    <row r="41" spans="1:57" x14ac:dyDescent="0.25">
      <c r="A41">
        <v>75</v>
      </c>
      <c r="B41" t="s">
        <v>156</v>
      </c>
      <c r="C41">
        <v>1.47</v>
      </c>
      <c r="D41" s="2">
        <v>39</v>
      </c>
      <c r="E41" t="s">
        <v>153</v>
      </c>
      <c r="F41" t="s">
        <v>28</v>
      </c>
      <c r="G41" t="s">
        <v>157</v>
      </c>
      <c r="H41">
        <v>0</v>
      </c>
      <c r="I41" s="21">
        <v>0.75</v>
      </c>
      <c r="J41" s="16">
        <v>1</v>
      </c>
      <c r="K41" s="2">
        <v>1</v>
      </c>
      <c r="L41" s="2">
        <f t="shared" si="0"/>
        <v>0</v>
      </c>
      <c r="M41" s="16">
        <v>3</v>
      </c>
      <c r="N41">
        <v>3</v>
      </c>
      <c r="O41" s="2">
        <f t="shared" si="1"/>
        <v>0</v>
      </c>
      <c r="P41" s="16">
        <v>3</v>
      </c>
      <c r="Q41">
        <v>3</v>
      </c>
      <c r="R41" s="2">
        <f t="shared" si="2"/>
        <v>0</v>
      </c>
      <c r="S41" s="2">
        <v>1</v>
      </c>
      <c r="T41">
        <v>1</v>
      </c>
      <c r="U41">
        <f t="shared" si="3"/>
        <v>0</v>
      </c>
      <c r="V41" s="2">
        <v>4</v>
      </c>
      <c r="W41" s="2">
        <v>3</v>
      </c>
      <c r="X41" s="24">
        <f t="shared" si="4"/>
        <v>-1</v>
      </c>
      <c r="Y41" s="16">
        <v>0</v>
      </c>
      <c r="Z41" s="2">
        <v>0</v>
      </c>
      <c r="AA41" s="11">
        <f t="shared" si="5"/>
        <v>0</v>
      </c>
      <c r="AB41" s="2">
        <v>4</v>
      </c>
      <c r="AC41" s="2">
        <v>4</v>
      </c>
      <c r="AD41">
        <f t="shared" si="6"/>
        <v>0</v>
      </c>
      <c r="AE41" s="2">
        <v>2</v>
      </c>
      <c r="AF41" s="2">
        <v>2</v>
      </c>
      <c r="AG41" s="2">
        <f t="shared" si="7"/>
        <v>0</v>
      </c>
      <c r="AH41" s="2">
        <v>4</v>
      </c>
      <c r="AI41" s="2">
        <v>4</v>
      </c>
      <c r="AJ41">
        <f t="shared" si="8"/>
        <v>0</v>
      </c>
      <c r="AK41" s="2">
        <v>2</v>
      </c>
      <c r="AL41" s="2">
        <v>2</v>
      </c>
      <c r="AM41">
        <f t="shared" si="9"/>
        <v>0</v>
      </c>
      <c r="AN41" s="16">
        <v>2</v>
      </c>
      <c r="AO41" s="2">
        <v>2</v>
      </c>
      <c r="AP41">
        <f t="shared" si="10"/>
        <v>0</v>
      </c>
      <c r="AQ41" s="2">
        <v>1</v>
      </c>
      <c r="AR41" s="2">
        <v>1</v>
      </c>
      <c r="AS41" s="2">
        <f t="shared" si="11"/>
        <v>0</v>
      </c>
      <c r="AT41" s="2">
        <v>3</v>
      </c>
      <c r="AU41" s="2">
        <v>3</v>
      </c>
      <c r="AV41">
        <f t="shared" si="12"/>
        <v>0</v>
      </c>
      <c r="AW41" s="2">
        <v>2</v>
      </c>
      <c r="AX41" s="2">
        <v>2</v>
      </c>
      <c r="AY41" s="2">
        <f t="shared" si="13"/>
        <v>0</v>
      </c>
      <c r="AZ41" s="2">
        <v>0</v>
      </c>
      <c r="BA41" s="2">
        <v>0</v>
      </c>
      <c r="BB41" s="14">
        <f t="shared" si="14"/>
        <v>0</v>
      </c>
      <c r="BC41" s="2">
        <v>2</v>
      </c>
      <c r="BD41">
        <v>0</v>
      </c>
      <c r="BE41" s="24">
        <f t="shared" si="15"/>
        <v>-2</v>
      </c>
    </row>
    <row r="42" spans="1:57" x14ac:dyDescent="0.25">
      <c r="A42">
        <v>76</v>
      </c>
      <c r="B42" t="s">
        <v>155</v>
      </c>
      <c r="C42">
        <v>0.44</v>
      </c>
      <c r="D42" s="2">
        <v>12</v>
      </c>
      <c r="E42" t="s">
        <v>153</v>
      </c>
      <c r="F42" t="s">
        <v>28</v>
      </c>
      <c r="G42" t="s">
        <v>157</v>
      </c>
      <c r="H42">
        <v>0</v>
      </c>
      <c r="I42" s="21">
        <v>0.5</v>
      </c>
      <c r="J42" s="16">
        <v>0</v>
      </c>
      <c r="K42" s="2">
        <v>0</v>
      </c>
      <c r="L42" s="2">
        <f t="shared" si="0"/>
        <v>0</v>
      </c>
      <c r="M42" s="16">
        <v>2</v>
      </c>
      <c r="N42">
        <v>2</v>
      </c>
      <c r="O42" s="2">
        <f t="shared" si="1"/>
        <v>0</v>
      </c>
      <c r="P42" s="16">
        <v>2</v>
      </c>
      <c r="Q42">
        <v>2</v>
      </c>
      <c r="R42" s="2">
        <f t="shared" si="2"/>
        <v>0</v>
      </c>
      <c r="S42" s="2">
        <v>2</v>
      </c>
      <c r="T42">
        <v>2</v>
      </c>
      <c r="U42">
        <f t="shared" si="3"/>
        <v>0</v>
      </c>
      <c r="V42" s="2">
        <v>2</v>
      </c>
      <c r="W42" s="2">
        <v>2</v>
      </c>
      <c r="X42" s="2">
        <f t="shared" si="4"/>
        <v>0</v>
      </c>
      <c r="Y42" s="16">
        <v>2</v>
      </c>
      <c r="Z42" s="2">
        <v>2</v>
      </c>
      <c r="AA42" s="11">
        <f t="shared" si="5"/>
        <v>0</v>
      </c>
      <c r="AB42" s="2">
        <v>4</v>
      </c>
      <c r="AC42" s="2">
        <v>4</v>
      </c>
      <c r="AD42">
        <f t="shared" si="6"/>
        <v>0</v>
      </c>
      <c r="AE42" s="2">
        <v>3</v>
      </c>
      <c r="AF42" s="2">
        <v>3</v>
      </c>
      <c r="AG42" s="2">
        <f t="shared" si="7"/>
        <v>0</v>
      </c>
      <c r="AH42" s="2">
        <v>4</v>
      </c>
      <c r="AI42" s="2">
        <v>4</v>
      </c>
      <c r="AJ42">
        <f t="shared" si="8"/>
        <v>0</v>
      </c>
      <c r="AK42" s="2">
        <v>0</v>
      </c>
      <c r="AL42" s="2">
        <v>0</v>
      </c>
      <c r="AM42">
        <f t="shared" si="9"/>
        <v>0</v>
      </c>
      <c r="AN42" s="16">
        <v>0</v>
      </c>
      <c r="AO42" s="2">
        <v>0</v>
      </c>
      <c r="AP42">
        <f t="shared" si="10"/>
        <v>0</v>
      </c>
      <c r="AQ42" s="2">
        <v>2</v>
      </c>
      <c r="AR42" s="2">
        <v>2</v>
      </c>
      <c r="AS42" s="2">
        <f t="shared" si="11"/>
        <v>0</v>
      </c>
      <c r="AT42" s="2">
        <v>2</v>
      </c>
      <c r="AU42" s="2">
        <v>2</v>
      </c>
      <c r="AV42">
        <f t="shared" si="12"/>
        <v>0</v>
      </c>
      <c r="AW42" s="2">
        <v>2</v>
      </c>
      <c r="AX42" s="2">
        <v>2</v>
      </c>
      <c r="AY42" s="2">
        <f t="shared" si="13"/>
        <v>0</v>
      </c>
      <c r="AZ42" s="2">
        <v>0</v>
      </c>
      <c r="BA42" s="2">
        <v>0</v>
      </c>
      <c r="BB42" s="14">
        <f t="shared" si="14"/>
        <v>0</v>
      </c>
      <c r="BC42" s="2">
        <v>3</v>
      </c>
      <c r="BD42" s="2">
        <v>3</v>
      </c>
      <c r="BE42" s="2">
        <f t="shared" si="15"/>
        <v>0</v>
      </c>
    </row>
    <row r="43" spans="1:57" x14ac:dyDescent="0.25">
      <c r="A43">
        <v>79</v>
      </c>
      <c r="B43" t="s">
        <v>7</v>
      </c>
      <c r="C43">
        <v>1.42</v>
      </c>
      <c r="D43" s="2">
        <v>4</v>
      </c>
      <c r="E43" t="s">
        <v>150</v>
      </c>
      <c r="F43" t="s">
        <v>31</v>
      </c>
      <c r="G43" t="s">
        <v>158</v>
      </c>
      <c r="H43">
        <v>0</v>
      </c>
      <c r="I43" s="21">
        <v>0.25</v>
      </c>
      <c r="J43" s="16">
        <v>0</v>
      </c>
      <c r="K43" s="2">
        <v>0</v>
      </c>
      <c r="L43" s="2">
        <f t="shared" ref="L43:L80" si="16">K43-J43</f>
        <v>0</v>
      </c>
      <c r="M43" s="16">
        <v>1</v>
      </c>
      <c r="N43">
        <v>1</v>
      </c>
      <c r="O43" s="2">
        <f t="shared" ref="O43:O80" si="17">N43-M43</f>
        <v>0</v>
      </c>
      <c r="P43" s="16">
        <v>1</v>
      </c>
      <c r="Q43">
        <v>1</v>
      </c>
      <c r="R43" s="2">
        <f t="shared" ref="R43:R80" si="18">Q43-P43</f>
        <v>0</v>
      </c>
      <c r="S43" s="2">
        <v>2</v>
      </c>
      <c r="T43">
        <v>2</v>
      </c>
      <c r="U43">
        <f t="shared" ref="U43:U80" si="19">T43-S43</f>
        <v>0</v>
      </c>
      <c r="V43" s="2">
        <v>2</v>
      </c>
      <c r="W43" s="2">
        <v>2</v>
      </c>
      <c r="X43" s="2">
        <f t="shared" ref="X43:X79" si="20">W43-V43</f>
        <v>0</v>
      </c>
      <c r="Y43" s="16">
        <v>0</v>
      </c>
      <c r="Z43" s="2">
        <v>0</v>
      </c>
      <c r="AA43" s="11">
        <f t="shared" ref="AA43:AA80" si="21">Z43-Y43</f>
        <v>0</v>
      </c>
      <c r="AB43" s="2">
        <v>4</v>
      </c>
      <c r="AC43" s="2">
        <v>4</v>
      </c>
      <c r="AD43">
        <f t="shared" ref="AD43:AD80" si="22">AC43-AB43</f>
        <v>0</v>
      </c>
      <c r="AE43" s="2">
        <v>2</v>
      </c>
      <c r="AF43" s="2">
        <v>2</v>
      </c>
      <c r="AG43" s="2">
        <f t="shared" ref="AG43:AG80" si="23">AF43-AE43</f>
        <v>0</v>
      </c>
      <c r="AH43" s="2">
        <v>3</v>
      </c>
      <c r="AI43" s="2">
        <v>3</v>
      </c>
      <c r="AJ43">
        <f t="shared" ref="AJ43:AJ80" si="24">AI43-AH43</f>
        <v>0</v>
      </c>
      <c r="AK43" s="2">
        <v>2</v>
      </c>
      <c r="AL43" s="2">
        <v>2</v>
      </c>
      <c r="AM43">
        <f t="shared" ref="AM43:AM80" si="25">AL43-AK43</f>
        <v>0</v>
      </c>
      <c r="AN43" s="16">
        <v>2</v>
      </c>
      <c r="AO43" s="2">
        <v>2</v>
      </c>
      <c r="AP43">
        <f t="shared" ref="AP43:AP80" si="26">AO43-AN43</f>
        <v>0</v>
      </c>
      <c r="AQ43" s="2">
        <v>0</v>
      </c>
      <c r="AR43" s="2">
        <v>0</v>
      </c>
      <c r="AS43" s="2">
        <f t="shared" ref="AS43:AS80" si="27">AR43-AQ43</f>
        <v>0</v>
      </c>
      <c r="AT43" s="2">
        <v>2</v>
      </c>
      <c r="AU43" s="2">
        <v>2</v>
      </c>
      <c r="AV43">
        <f t="shared" ref="AV43:AV80" si="28">AU43-AT43</f>
        <v>0</v>
      </c>
      <c r="AW43" s="2">
        <v>1</v>
      </c>
      <c r="AX43" s="2">
        <v>1</v>
      </c>
      <c r="AY43" s="2">
        <f t="shared" ref="AY43:AY80" si="29">AX43-AW43</f>
        <v>0</v>
      </c>
      <c r="AZ43" s="2">
        <v>0</v>
      </c>
      <c r="BA43" s="2">
        <v>0</v>
      </c>
      <c r="BB43" s="14">
        <f t="shared" ref="BB43:BB79" si="30">BA43-AZ43</f>
        <v>0</v>
      </c>
      <c r="BC43" s="2">
        <v>2</v>
      </c>
      <c r="BD43" s="2">
        <v>2</v>
      </c>
      <c r="BE43" s="2">
        <f t="shared" ref="BE43:BE79" si="31">BD43-BC43</f>
        <v>0</v>
      </c>
    </row>
    <row r="44" spans="1:57" x14ac:dyDescent="0.25">
      <c r="A44">
        <v>80</v>
      </c>
      <c r="B44" t="s">
        <v>156</v>
      </c>
      <c r="C44">
        <v>1.47</v>
      </c>
      <c r="D44" s="2">
        <v>46</v>
      </c>
      <c r="E44" t="s">
        <v>153</v>
      </c>
      <c r="F44" t="s">
        <v>25</v>
      </c>
      <c r="G44" t="s">
        <v>158</v>
      </c>
      <c r="H44">
        <v>0</v>
      </c>
      <c r="I44" s="21">
        <v>1</v>
      </c>
      <c r="J44" s="16">
        <v>0</v>
      </c>
      <c r="K44" s="2">
        <v>0</v>
      </c>
      <c r="L44" s="2">
        <f t="shared" si="16"/>
        <v>0</v>
      </c>
      <c r="M44" s="16">
        <v>1</v>
      </c>
      <c r="N44">
        <v>1</v>
      </c>
      <c r="O44" s="2">
        <f t="shared" si="17"/>
        <v>0</v>
      </c>
      <c r="P44" s="16">
        <v>1</v>
      </c>
      <c r="Q44">
        <v>1</v>
      </c>
      <c r="R44" s="2">
        <f t="shared" si="18"/>
        <v>0</v>
      </c>
      <c r="S44" s="2">
        <v>2</v>
      </c>
      <c r="T44">
        <v>2</v>
      </c>
      <c r="U44">
        <f t="shared" si="19"/>
        <v>0</v>
      </c>
      <c r="V44" s="2">
        <v>2</v>
      </c>
      <c r="W44" s="2">
        <v>2</v>
      </c>
      <c r="X44" s="2">
        <f t="shared" si="20"/>
        <v>0</v>
      </c>
      <c r="Y44" s="16">
        <v>2</v>
      </c>
      <c r="Z44" s="2">
        <v>2</v>
      </c>
      <c r="AA44" s="11">
        <f t="shared" si="21"/>
        <v>0</v>
      </c>
      <c r="AB44" s="2">
        <v>4</v>
      </c>
      <c r="AC44" s="2">
        <v>4</v>
      </c>
      <c r="AD44">
        <f t="shared" si="22"/>
        <v>0</v>
      </c>
      <c r="AE44" s="2">
        <v>1</v>
      </c>
      <c r="AF44" s="2">
        <v>1</v>
      </c>
      <c r="AG44" s="2">
        <f t="shared" si="23"/>
        <v>0</v>
      </c>
      <c r="AH44" s="2">
        <v>4</v>
      </c>
      <c r="AI44" s="2">
        <v>4</v>
      </c>
      <c r="AJ44">
        <f t="shared" si="24"/>
        <v>0</v>
      </c>
      <c r="AK44" s="2">
        <v>2</v>
      </c>
      <c r="AL44" s="2">
        <v>2</v>
      </c>
      <c r="AM44">
        <f t="shared" si="25"/>
        <v>0</v>
      </c>
      <c r="AN44" s="16">
        <v>2</v>
      </c>
      <c r="AO44" s="2">
        <v>2</v>
      </c>
      <c r="AP44">
        <f t="shared" si="26"/>
        <v>0</v>
      </c>
      <c r="AQ44" s="2">
        <v>0</v>
      </c>
      <c r="AR44" s="2">
        <v>0</v>
      </c>
      <c r="AS44" s="2">
        <f t="shared" si="27"/>
        <v>0</v>
      </c>
      <c r="AT44" s="2">
        <v>1</v>
      </c>
      <c r="AU44" s="2">
        <v>1</v>
      </c>
      <c r="AV44">
        <f t="shared" si="28"/>
        <v>0</v>
      </c>
      <c r="AW44" s="2">
        <v>1</v>
      </c>
      <c r="AX44" s="2">
        <v>1</v>
      </c>
      <c r="AY44" s="2">
        <f t="shared" si="29"/>
        <v>0</v>
      </c>
      <c r="AZ44" s="2">
        <v>1</v>
      </c>
      <c r="BA44" s="2">
        <v>1</v>
      </c>
      <c r="BB44" s="14">
        <f t="shared" si="30"/>
        <v>0</v>
      </c>
      <c r="BC44" s="2">
        <v>2</v>
      </c>
      <c r="BD44" s="2">
        <v>2</v>
      </c>
      <c r="BE44" s="2">
        <f t="shared" si="31"/>
        <v>0</v>
      </c>
    </row>
    <row r="45" spans="1:57" x14ac:dyDescent="0.25">
      <c r="A45">
        <v>81</v>
      </c>
      <c r="B45" t="s">
        <v>156</v>
      </c>
      <c r="C45">
        <v>1.47</v>
      </c>
      <c r="D45" s="2">
        <v>125</v>
      </c>
      <c r="E45" t="s">
        <v>153</v>
      </c>
      <c r="F45" t="s">
        <v>31</v>
      </c>
      <c r="G45" t="s">
        <v>158</v>
      </c>
      <c r="H45">
        <v>0</v>
      </c>
      <c r="I45" s="21">
        <v>1</v>
      </c>
      <c r="J45" s="16">
        <v>0</v>
      </c>
      <c r="K45" s="13">
        <v>1</v>
      </c>
      <c r="L45" s="24">
        <f t="shared" si="16"/>
        <v>1</v>
      </c>
      <c r="M45" s="16">
        <v>0</v>
      </c>
      <c r="N45">
        <v>0</v>
      </c>
      <c r="O45" s="2">
        <f t="shared" si="17"/>
        <v>0</v>
      </c>
      <c r="P45" s="16">
        <v>0</v>
      </c>
      <c r="Q45">
        <v>0</v>
      </c>
      <c r="R45" s="2">
        <f t="shared" si="18"/>
        <v>0</v>
      </c>
      <c r="S45" s="2">
        <v>1</v>
      </c>
      <c r="T45">
        <v>1</v>
      </c>
      <c r="U45">
        <f t="shared" si="19"/>
        <v>0</v>
      </c>
      <c r="V45" s="2">
        <v>2</v>
      </c>
      <c r="W45" s="2">
        <v>2</v>
      </c>
      <c r="X45" s="2">
        <f t="shared" si="20"/>
        <v>0</v>
      </c>
      <c r="Y45" s="16">
        <v>3</v>
      </c>
      <c r="Z45" s="2">
        <v>5</v>
      </c>
      <c r="AA45" s="26">
        <f t="shared" si="21"/>
        <v>2</v>
      </c>
      <c r="AB45" s="2">
        <v>1</v>
      </c>
      <c r="AC45" s="2">
        <v>2</v>
      </c>
      <c r="AD45" s="25">
        <f t="shared" si="22"/>
        <v>1</v>
      </c>
      <c r="AE45" s="2">
        <v>2</v>
      </c>
      <c r="AF45" s="2">
        <v>2</v>
      </c>
      <c r="AG45" s="2">
        <f t="shared" si="23"/>
        <v>0</v>
      </c>
      <c r="AH45" s="2">
        <v>2</v>
      </c>
      <c r="AI45" s="2">
        <v>2</v>
      </c>
      <c r="AJ45">
        <f t="shared" si="24"/>
        <v>0</v>
      </c>
      <c r="AK45" s="2">
        <v>2</v>
      </c>
      <c r="AL45" s="2">
        <v>2</v>
      </c>
      <c r="AM45">
        <f t="shared" si="25"/>
        <v>0</v>
      </c>
      <c r="AN45" s="16">
        <v>0</v>
      </c>
      <c r="AO45" s="2">
        <v>0</v>
      </c>
      <c r="AP45">
        <f t="shared" si="26"/>
        <v>0</v>
      </c>
      <c r="AQ45" s="2">
        <v>2</v>
      </c>
      <c r="AR45" s="2">
        <v>2</v>
      </c>
      <c r="AS45" s="2">
        <f t="shared" si="27"/>
        <v>0</v>
      </c>
      <c r="AT45" s="2">
        <v>2</v>
      </c>
      <c r="AU45" s="2">
        <v>2</v>
      </c>
      <c r="AV45">
        <f t="shared" si="28"/>
        <v>0</v>
      </c>
      <c r="AW45" s="2">
        <v>2</v>
      </c>
      <c r="AX45" s="2">
        <v>2</v>
      </c>
      <c r="AY45" s="2">
        <f t="shared" si="29"/>
        <v>0</v>
      </c>
      <c r="AZ45" s="2">
        <v>0</v>
      </c>
      <c r="BA45" s="2">
        <v>0</v>
      </c>
      <c r="BB45" s="14">
        <f t="shared" si="30"/>
        <v>0</v>
      </c>
      <c r="BC45" s="2">
        <v>1</v>
      </c>
      <c r="BD45" s="2">
        <v>1</v>
      </c>
      <c r="BE45" s="2">
        <f t="shared" si="31"/>
        <v>0</v>
      </c>
    </row>
    <row r="46" spans="1:57" x14ac:dyDescent="0.25">
      <c r="A46">
        <v>82</v>
      </c>
      <c r="B46" t="s">
        <v>13</v>
      </c>
      <c r="C46">
        <v>-0.04</v>
      </c>
      <c r="D46" s="2">
        <v>15</v>
      </c>
      <c r="E46" t="s">
        <v>150</v>
      </c>
      <c r="F46" t="s">
        <v>31</v>
      </c>
      <c r="G46" t="s">
        <v>157</v>
      </c>
      <c r="H46">
        <v>0</v>
      </c>
      <c r="I46" s="21">
        <v>0.5</v>
      </c>
      <c r="J46" s="16">
        <v>0</v>
      </c>
      <c r="K46" s="2">
        <v>0</v>
      </c>
      <c r="L46" s="2">
        <f t="shared" si="16"/>
        <v>0</v>
      </c>
      <c r="M46" s="16">
        <v>2</v>
      </c>
      <c r="N46">
        <v>2</v>
      </c>
      <c r="O46" s="2">
        <f t="shared" si="17"/>
        <v>0</v>
      </c>
      <c r="P46" s="16">
        <v>0</v>
      </c>
      <c r="Q46">
        <v>0</v>
      </c>
      <c r="R46" s="2">
        <f t="shared" si="18"/>
        <v>0</v>
      </c>
      <c r="S46" s="2">
        <v>2</v>
      </c>
      <c r="T46">
        <v>2</v>
      </c>
      <c r="U46">
        <f t="shared" si="19"/>
        <v>0</v>
      </c>
      <c r="V46">
        <v>2</v>
      </c>
      <c r="W46">
        <v>2</v>
      </c>
      <c r="X46" s="2">
        <f t="shared" si="20"/>
        <v>0</v>
      </c>
      <c r="Y46" s="16">
        <v>0</v>
      </c>
      <c r="Z46" s="2">
        <v>0</v>
      </c>
      <c r="AA46" s="11">
        <f t="shared" si="21"/>
        <v>0</v>
      </c>
      <c r="AB46" s="2">
        <v>5</v>
      </c>
      <c r="AC46" s="2">
        <v>5</v>
      </c>
      <c r="AD46">
        <f t="shared" si="22"/>
        <v>0</v>
      </c>
      <c r="AE46" s="2">
        <v>2</v>
      </c>
      <c r="AF46" s="2">
        <v>2</v>
      </c>
      <c r="AG46" s="2">
        <f t="shared" si="23"/>
        <v>0</v>
      </c>
      <c r="AH46" s="2">
        <v>2</v>
      </c>
      <c r="AI46" s="2">
        <v>2</v>
      </c>
      <c r="AJ46">
        <f t="shared" si="24"/>
        <v>0</v>
      </c>
      <c r="AK46" s="2">
        <v>1</v>
      </c>
      <c r="AL46" s="2">
        <v>1</v>
      </c>
      <c r="AM46">
        <f t="shared" si="25"/>
        <v>0</v>
      </c>
      <c r="AN46" s="16">
        <v>0</v>
      </c>
      <c r="AO46" s="2">
        <v>0</v>
      </c>
      <c r="AP46">
        <f t="shared" si="26"/>
        <v>0</v>
      </c>
      <c r="AQ46" s="2">
        <v>1</v>
      </c>
      <c r="AR46" s="2">
        <v>1</v>
      </c>
      <c r="AS46" s="2">
        <f t="shared" si="27"/>
        <v>0</v>
      </c>
      <c r="AT46" s="2">
        <v>1</v>
      </c>
      <c r="AU46" s="2">
        <v>1</v>
      </c>
      <c r="AV46">
        <f t="shared" si="28"/>
        <v>0</v>
      </c>
      <c r="AW46" s="2">
        <v>2</v>
      </c>
      <c r="AX46" s="2">
        <v>2</v>
      </c>
      <c r="AY46" s="2">
        <f t="shared" si="29"/>
        <v>0</v>
      </c>
      <c r="AZ46" s="2">
        <v>0</v>
      </c>
      <c r="BA46" s="2">
        <v>0</v>
      </c>
      <c r="BB46" s="14">
        <f t="shared" si="30"/>
        <v>0</v>
      </c>
      <c r="BC46" s="2">
        <v>2</v>
      </c>
      <c r="BD46">
        <v>3</v>
      </c>
      <c r="BE46" s="24">
        <f t="shared" si="31"/>
        <v>1</v>
      </c>
    </row>
    <row r="47" spans="1:57" x14ac:dyDescent="0.25">
      <c r="A47">
        <v>83</v>
      </c>
      <c r="B47" t="s">
        <v>155</v>
      </c>
      <c r="C47">
        <v>0.44</v>
      </c>
      <c r="D47" s="2">
        <v>9</v>
      </c>
      <c r="E47" t="s">
        <v>153</v>
      </c>
      <c r="F47" t="s">
        <v>31</v>
      </c>
      <c r="G47" t="s">
        <v>157</v>
      </c>
      <c r="H47">
        <v>0</v>
      </c>
      <c r="I47" s="21">
        <v>0.25</v>
      </c>
      <c r="J47" s="16">
        <v>0</v>
      </c>
      <c r="K47" s="2">
        <v>0</v>
      </c>
      <c r="L47" s="2">
        <f t="shared" si="16"/>
        <v>0</v>
      </c>
      <c r="M47" s="16">
        <v>0</v>
      </c>
      <c r="N47" s="2">
        <v>2</v>
      </c>
      <c r="O47" s="24">
        <f t="shared" si="17"/>
        <v>2</v>
      </c>
      <c r="P47" s="16">
        <v>0</v>
      </c>
      <c r="Q47" s="2">
        <v>2</v>
      </c>
      <c r="R47" s="24">
        <f t="shared" si="18"/>
        <v>2</v>
      </c>
      <c r="S47" s="2">
        <v>1</v>
      </c>
      <c r="T47">
        <v>1</v>
      </c>
      <c r="U47">
        <f t="shared" si="19"/>
        <v>0</v>
      </c>
      <c r="V47" s="2">
        <v>4</v>
      </c>
      <c r="W47" s="2">
        <v>4</v>
      </c>
      <c r="X47" s="2">
        <f t="shared" si="20"/>
        <v>0</v>
      </c>
      <c r="Y47" s="16">
        <v>0</v>
      </c>
      <c r="Z47" s="2">
        <v>0</v>
      </c>
      <c r="AA47" s="11">
        <f t="shared" si="21"/>
        <v>0</v>
      </c>
      <c r="AB47" s="2">
        <v>4</v>
      </c>
      <c r="AC47" s="2">
        <v>4</v>
      </c>
      <c r="AD47">
        <f t="shared" si="22"/>
        <v>0</v>
      </c>
      <c r="AE47" s="2">
        <v>0</v>
      </c>
      <c r="AF47" s="2">
        <v>0</v>
      </c>
      <c r="AG47" s="2">
        <f t="shared" si="23"/>
        <v>0</v>
      </c>
      <c r="AH47" s="2">
        <v>2</v>
      </c>
      <c r="AI47" s="2">
        <v>2</v>
      </c>
      <c r="AJ47">
        <f t="shared" si="24"/>
        <v>0</v>
      </c>
      <c r="AK47" s="2">
        <v>0</v>
      </c>
      <c r="AL47" s="2">
        <v>0</v>
      </c>
      <c r="AM47">
        <f t="shared" si="25"/>
        <v>0</v>
      </c>
      <c r="AN47" s="16">
        <v>0</v>
      </c>
      <c r="AO47" s="2">
        <v>0</v>
      </c>
      <c r="AP47">
        <f t="shared" si="26"/>
        <v>0</v>
      </c>
      <c r="AQ47" s="2">
        <v>0</v>
      </c>
      <c r="AR47" s="2">
        <v>0</v>
      </c>
      <c r="AS47" s="2">
        <f t="shared" si="27"/>
        <v>0</v>
      </c>
      <c r="AT47" s="2">
        <v>1</v>
      </c>
      <c r="AU47" s="2">
        <v>1</v>
      </c>
      <c r="AV47">
        <f t="shared" si="28"/>
        <v>0</v>
      </c>
      <c r="AW47" s="2">
        <v>1</v>
      </c>
      <c r="AX47" s="2">
        <v>1</v>
      </c>
      <c r="AY47" s="2">
        <f t="shared" si="29"/>
        <v>0</v>
      </c>
      <c r="AZ47" s="2">
        <v>1</v>
      </c>
      <c r="BA47" s="2">
        <v>1</v>
      </c>
      <c r="BB47" s="14">
        <f t="shared" si="30"/>
        <v>0</v>
      </c>
      <c r="BC47" s="2">
        <v>3</v>
      </c>
      <c r="BD47" s="2">
        <v>3</v>
      </c>
      <c r="BE47" s="2">
        <f t="shared" si="31"/>
        <v>0</v>
      </c>
    </row>
    <row r="48" spans="1:57" x14ac:dyDescent="0.25">
      <c r="A48">
        <v>87</v>
      </c>
      <c r="B48" t="s">
        <v>13</v>
      </c>
      <c r="C48">
        <v>-0.04</v>
      </c>
      <c r="D48" s="2">
        <v>87</v>
      </c>
      <c r="E48" t="s">
        <v>152</v>
      </c>
      <c r="F48" t="s">
        <v>31</v>
      </c>
      <c r="G48" t="s">
        <v>157</v>
      </c>
      <c r="H48">
        <v>0</v>
      </c>
      <c r="I48" s="21">
        <v>0.25</v>
      </c>
      <c r="J48" s="16">
        <v>0</v>
      </c>
      <c r="K48" s="2">
        <v>0</v>
      </c>
      <c r="L48" s="2">
        <f t="shared" si="16"/>
        <v>0</v>
      </c>
      <c r="M48" s="16">
        <v>2</v>
      </c>
      <c r="N48">
        <v>2</v>
      </c>
      <c r="O48" s="2">
        <f t="shared" si="17"/>
        <v>0</v>
      </c>
      <c r="P48" s="16">
        <v>2</v>
      </c>
      <c r="Q48">
        <v>2</v>
      </c>
      <c r="R48" s="2">
        <f t="shared" si="18"/>
        <v>0</v>
      </c>
      <c r="S48" s="2">
        <v>3</v>
      </c>
      <c r="T48">
        <v>3</v>
      </c>
      <c r="U48">
        <f t="shared" si="19"/>
        <v>0</v>
      </c>
      <c r="V48" s="2">
        <v>3</v>
      </c>
      <c r="W48" s="2">
        <v>3</v>
      </c>
      <c r="X48" s="2">
        <f t="shared" si="20"/>
        <v>0</v>
      </c>
      <c r="Y48" s="16">
        <v>4</v>
      </c>
      <c r="Z48" s="2">
        <v>4</v>
      </c>
      <c r="AA48" s="11">
        <f t="shared" si="21"/>
        <v>0</v>
      </c>
      <c r="AB48" s="2">
        <v>4</v>
      </c>
      <c r="AC48" s="2">
        <v>4</v>
      </c>
      <c r="AD48">
        <f t="shared" si="22"/>
        <v>0</v>
      </c>
      <c r="AE48" s="2">
        <v>1</v>
      </c>
      <c r="AF48" s="2">
        <v>1</v>
      </c>
      <c r="AG48" s="2">
        <f t="shared" si="23"/>
        <v>0</v>
      </c>
      <c r="AH48" s="2">
        <v>2</v>
      </c>
      <c r="AI48" s="2">
        <v>2</v>
      </c>
      <c r="AJ48">
        <f t="shared" si="24"/>
        <v>0</v>
      </c>
      <c r="AK48" s="2">
        <v>3</v>
      </c>
      <c r="AL48" s="2">
        <v>3</v>
      </c>
      <c r="AM48">
        <f t="shared" si="25"/>
        <v>0</v>
      </c>
      <c r="AN48" s="16">
        <v>1</v>
      </c>
      <c r="AO48" s="2">
        <v>1</v>
      </c>
      <c r="AP48">
        <f t="shared" si="26"/>
        <v>0</v>
      </c>
      <c r="AQ48" s="2">
        <v>1</v>
      </c>
      <c r="AR48" s="2">
        <v>1</v>
      </c>
      <c r="AS48" s="2">
        <f t="shared" si="27"/>
        <v>0</v>
      </c>
      <c r="AT48" s="2">
        <v>1</v>
      </c>
      <c r="AU48" s="2">
        <v>1</v>
      </c>
      <c r="AV48">
        <f t="shared" si="28"/>
        <v>0</v>
      </c>
      <c r="AW48" s="2">
        <v>1</v>
      </c>
      <c r="AX48" s="2">
        <v>1</v>
      </c>
      <c r="AY48" s="2">
        <f t="shared" si="29"/>
        <v>0</v>
      </c>
      <c r="AZ48" s="2">
        <v>1</v>
      </c>
      <c r="BA48" s="2">
        <v>1</v>
      </c>
      <c r="BB48" s="14">
        <f t="shared" si="30"/>
        <v>0</v>
      </c>
      <c r="BC48" s="2">
        <v>1</v>
      </c>
      <c r="BD48">
        <v>2</v>
      </c>
      <c r="BE48" s="24">
        <f t="shared" si="31"/>
        <v>1</v>
      </c>
    </row>
    <row r="49" spans="1:57" x14ac:dyDescent="0.25">
      <c r="A49">
        <v>89</v>
      </c>
      <c r="B49" t="s">
        <v>13</v>
      </c>
      <c r="C49">
        <v>-0.04</v>
      </c>
      <c r="D49" s="2">
        <v>60</v>
      </c>
      <c r="E49" t="s">
        <v>34</v>
      </c>
      <c r="F49" t="s">
        <v>27</v>
      </c>
      <c r="G49" t="s">
        <v>157</v>
      </c>
      <c r="H49">
        <v>0</v>
      </c>
      <c r="I49" s="21">
        <v>0.5</v>
      </c>
      <c r="J49" s="16">
        <v>0</v>
      </c>
      <c r="K49" s="2">
        <v>0</v>
      </c>
      <c r="L49" s="2">
        <f t="shared" si="16"/>
        <v>0</v>
      </c>
      <c r="M49" s="16">
        <v>3</v>
      </c>
      <c r="N49">
        <v>3</v>
      </c>
      <c r="O49" s="2">
        <f t="shared" si="17"/>
        <v>0</v>
      </c>
      <c r="P49" s="16">
        <v>3</v>
      </c>
      <c r="Q49">
        <v>3</v>
      </c>
      <c r="R49" s="2">
        <f t="shared" si="18"/>
        <v>0</v>
      </c>
      <c r="S49" s="2">
        <v>2</v>
      </c>
      <c r="T49">
        <v>1</v>
      </c>
      <c r="U49" s="25">
        <f t="shared" si="19"/>
        <v>-1</v>
      </c>
      <c r="V49" s="2">
        <v>2</v>
      </c>
      <c r="W49" s="2">
        <v>2</v>
      </c>
      <c r="X49" s="2">
        <f t="shared" si="20"/>
        <v>0</v>
      </c>
      <c r="Y49" s="16">
        <v>1</v>
      </c>
      <c r="Z49" s="2">
        <v>1</v>
      </c>
      <c r="AA49" s="11">
        <f t="shared" si="21"/>
        <v>0</v>
      </c>
      <c r="AB49" s="2">
        <v>5</v>
      </c>
      <c r="AC49" s="2">
        <v>3</v>
      </c>
      <c r="AD49" s="25">
        <f t="shared" si="22"/>
        <v>-2</v>
      </c>
      <c r="AE49" s="2">
        <v>0</v>
      </c>
      <c r="AF49" s="2">
        <v>0</v>
      </c>
      <c r="AG49" s="2">
        <f t="shared" si="23"/>
        <v>0</v>
      </c>
      <c r="AH49" s="2">
        <v>3</v>
      </c>
      <c r="AI49" s="2">
        <v>3</v>
      </c>
      <c r="AJ49">
        <f t="shared" si="24"/>
        <v>0</v>
      </c>
      <c r="AK49" s="2">
        <v>2</v>
      </c>
      <c r="AL49" s="2">
        <v>2</v>
      </c>
      <c r="AM49">
        <f t="shared" si="25"/>
        <v>0</v>
      </c>
      <c r="AN49" s="16">
        <v>2</v>
      </c>
      <c r="AO49" s="2">
        <v>2</v>
      </c>
      <c r="AP49">
        <f t="shared" si="26"/>
        <v>0</v>
      </c>
      <c r="AQ49" s="2">
        <v>1</v>
      </c>
      <c r="AR49" s="2">
        <v>1</v>
      </c>
      <c r="AS49" s="2">
        <f t="shared" si="27"/>
        <v>0</v>
      </c>
      <c r="AT49" s="2">
        <v>2</v>
      </c>
      <c r="AU49" s="2">
        <v>2</v>
      </c>
      <c r="AV49">
        <f t="shared" si="28"/>
        <v>0</v>
      </c>
      <c r="AW49" s="2">
        <v>2</v>
      </c>
      <c r="AX49" s="2">
        <v>2</v>
      </c>
      <c r="AY49" s="2">
        <f t="shared" si="29"/>
        <v>0</v>
      </c>
      <c r="AZ49" s="2">
        <v>0</v>
      </c>
      <c r="BA49" s="2">
        <v>0</v>
      </c>
      <c r="BB49" s="14">
        <f t="shared" si="30"/>
        <v>0</v>
      </c>
      <c r="BC49" s="2">
        <v>3</v>
      </c>
      <c r="BD49" s="2">
        <v>3</v>
      </c>
      <c r="BE49" s="2">
        <f t="shared" si="31"/>
        <v>0</v>
      </c>
    </row>
    <row r="50" spans="1:57" x14ac:dyDescent="0.25">
      <c r="A50">
        <v>90</v>
      </c>
      <c r="B50" t="s">
        <v>13</v>
      </c>
      <c r="C50">
        <v>-0.04</v>
      </c>
      <c r="D50" s="2">
        <v>89</v>
      </c>
      <c r="E50" t="s">
        <v>150</v>
      </c>
      <c r="F50" t="s">
        <v>25</v>
      </c>
      <c r="G50" t="s">
        <v>157</v>
      </c>
      <c r="H50">
        <v>0</v>
      </c>
      <c r="I50" s="21">
        <v>0.25</v>
      </c>
      <c r="J50" s="16">
        <v>0</v>
      </c>
      <c r="K50" s="2">
        <v>0</v>
      </c>
      <c r="L50" s="2">
        <f t="shared" si="16"/>
        <v>0</v>
      </c>
      <c r="M50" s="16">
        <v>2</v>
      </c>
      <c r="N50">
        <v>2</v>
      </c>
      <c r="O50" s="2">
        <f t="shared" si="17"/>
        <v>0</v>
      </c>
      <c r="P50" s="16">
        <v>2</v>
      </c>
      <c r="Q50">
        <v>2</v>
      </c>
      <c r="R50" s="2">
        <f t="shared" si="18"/>
        <v>0</v>
      </c>
      <c r="S50" s="2">
        <v>1</v>
      </c>
      <c r="T50">
        <v>1</v>
      </c>
      <c r="U50">
        <f t="shared" si="19"/>
        <v>0</v>
      </c>
      <c r="V50" s="2">
        <v>2</v>
      </c>
      <c r="W50" s="2">
        <v>2</v>
      </c>
      <c r="X50" s="2">
        <f t="shared" si="20"/>
        <v>0</v>
      </c>
      <c r="Y50" s="16">
        <v>1</v>
      </c>
      <c r="Z50" s="2">
        <v>1</v>
      </c>
      <c r="AA50" s="11">
        <f t="shared" si="21"/>
        <v>0</v>
      </c>
      <c r="AB50" s="2">
        <v>1</v>
      </c>
      <c r="AC50" s="2">
        <v>1</v>
      </c>
      <c r="AD50">
        <f t="shared" si="22"/>
        <v>0</v>
      </c>
      <c r="AE50" s="2">
        <v>3</v>
      </c>
      <c r="AF50" s="2">
        <v>3</v>
      </c>
      <c r="AG50" s="2">
        <f t="shared" si="23"/>
        <v>0</v>
      </c>
      <c r="AH50" s="2">
        <v>1</v>
      </c>
      <c r="AI50" s="2">
        <v>1</v>
      </c>
      <c r="AJ50">
        <f t="shared" si="24"/>
        <v>0</v>
      </c>
      <c r="AK50" s="2">
        <v>3</v>
      </c>
      <c r="AL50" s="2">
        <v>3</v>
      </c>
      <c r="AM50">
        <f t="shared" si="25"/>
        <v>0</v>
      </c>
      <c r="AN50" s="16">
        <v>1</v>
      </c>
      <c r="AO50" s="2">
        <v>1</v>
      </c>
      <c r="AP50">
        <f t="shared" si="26"/>
        <v>0</v>
      </c>
      <c r="AQ50" s="2">
        <v>1</v>
      </c>
      <c r="AR50" s="2">
        <v>1</v>
      </c>
      <c r="AS50" s="2">
        <f t="shared" si="27"/>
        <v>0</v>
      </c>
      <c r="AT50" s="2">
        <v>2</v>
      </c>
      <c r="AU50" s="2">
        <v>2</v>
      </c>
      <c r="AV50">
        <f t="shared" si="28"/>
        <v>0</v>
      </c>
      <c r="AW50" s="2">
        <v>1</v>
      </c>
      <c r="AX50" s="2">
        <v>1</v>
      </c>
      <c r="AY50" s="2">
        <f t="shared" si="29"/>
        <v>0</v>
      </c>
      <c r="AZ50" s="2">
        <v>1</v>
      </c>
      <c r="BA50" s="2">
        <v>1</v>
      </c>
      <c r="BB50" s="14">
        <f t="shared" si="30"/>
        <v>0</v>
      </c>
      <c r="BC50" s="2">
        <v>2</v>
      </c>
      <c r="BD50" s="2">
        <v>2</v>
      </c>
      <c r="BE50" s="2">
        <f t="shared" si="31"/>
        <v>0</v>
      </c>
    </row>
    <row r="51" spans="1:57" x14ac:dyDescent="0.25">
      <c r="A51">
        <v>91</v>
      </c>
      <c r="B51" t="s">
        <v>13</v>
      </c>
      <c r="C51">
        <v>-0.04</v>
      </c>
      <c r="D51" s="2">
        <v>7</v>
      </c>
      <c r="E51" t="s">
        <v>34</v>
      </c>
      <c r="F51" t="s">
        <v>27</v>
      </c>
      <c r="G51" t="s">
        <v>157</v>
      </c>
      <c r="H51">
        <v>0</v>
      </c>
      <c r="I51" s="21">
        <v>0.25</v>
      </c>
      <c r="J51" s="16">
        <v>0</v>
      </c>
      <c r="K51" s="2">
        <v>0</v>
      </c>
      <c r="L51" s="2">
        <f t="shared" si="16"/>
        <v>0</v>
      </c>
      <c r="M51" s="16">
        <v>1</v>
      </c>
      <c r="N51">
        <v>1</v>
      </c>
      <c r="O51" s="2">
        <f t="shared" si="17"/>
        <v>0</v>
      </c>
      <c r="P51" s="16">
        <v>1</v>
      </c>
      <c r="Q51">
        <v>1</v>
      </c>
      <c r="R51" s="2">
        <f t="shared" si="18"/>
        <v>0</v>
      </c>
      <c r="S51" s="2">
        <v>3</v>
      </c>
      <c r="T51">
        <v>3</v>
      </c>
      <c r="U51">
        <f t="shared" si="19"/>
        <v>0</v>
      </c>
      <c r="V51" s="2">
        <v>2</v>
      </c>
      <c r="W51" s="2">
        <v>2</v>
      </c>
      <c r="X51" s="2">
        <f t="shared" si="20"/>
        <v>0</v>
      </c>
      <c r="Y51" s="16">
        <v>0</v>
      </c>
      <c r="Z51" s="2">
        <v>0</v>
      </c>
      <c r="AA51" s="11">
        <f t="shared" si="21"/>
        <v>0</v>
      </c>
      <c r="AB51" s="2">
        <v>1</v>
      </c>
      <c r="AC51" s="2">
        <v>1</v>
      </c>
      <c r="AD51">
        <f t="shared" si="22"/>
        <v>0</v>
      </c>
      <c r="AE51" s="2">
        <v>1</v>
      </c>
      <c r="AF51" s="2">
        <v>1</v>
      </c>
      <c r="AG51" s="2">
        <f t="shared" si="23"/>
        <v>0</v>
      </c>
      <c r="AH51" s="2">
        <v>4</v>
      </c>
      <c r="AI51" s="2">
        <v>4</v>
      </c>
      <c r="AJ51">
        <f t="shared" si="24"/>
        <v>0</v>
      </c>
      <c r="AK51" s="2">
        <v>1</v>
      </c>
      <c r="AL51" s="2">
        <v>1</v>
      </c>
      <c r="AM51">
        <f t="shared" si="25"/>
        <v>0</v>
      </c>
      <c r="AN51" s="16">
        <v>1</v>
      </c>
      <c r="AO51" s="2">
        <v>2</v>
      </c>
      <c r="AP51" s="25">
        <f t="shared" si="26"/>
        <v>1</v>
      </c>
      <c r="AQ51" s="2">
        <v>0</v>
      </c>
      <c r="AR51" s="2">
        <v>0</v>
      </c>
      <c r="AS51" s="2">
        <f t="shared" si="27"/>
        <v>0</v>
      </c>
      <c r="AT51" s="2">
        <v>1</v>
      </c>
      <c r="AU51" s="2">
        <v>1</v>
      </c>
      <c r="AV51">
        <f t="shared" si="28"/>
        <v>0</v>
      </c>
      <c r="AW51" s="2">
        <v>2</v>
      </c>
      <c r="AX51" s="2">
        <v>2</v>
      </c>
      <c r="AY51" s="2">
        <f t="shared" si="29"/>
        <v>0</v>
      </c>
      <c r="AZ51" s="2">
        <v>0</v>
      </c>
      <c r="BA51" s="2">
        <v>0</v>
      </c>
      <c r="BB51" s="14">
        <f t="shared" si="30"/>
        <v>0</v>
      </c>
      <c r="BC51" s="2">
        <v>1</v>
      </c>
      <c r="BD51" s="2">
        <v>1</v>
      </c>
      <c r="BE51" s="2">
        <f t="shared" si="31"/>
        <v>0</v>
      </c>
    </row>
    <row r="52" spans="1:57" x14ac:dyDescent="0.25">
      <c r="A52">
        <v>93</v>
      </c>
      <c r="B52" t="s">
        <v>9</v>
      </c>
      <c r="C52">
        <v>1.61</v>
      </c>
      <c r="D52" s="2">
        <v>7</v>
      </c>
      <c r="E52" t="s">
        <v>24</v>
      </c>
      <c r="F52" t="s">
        <v>31</v>
      </c>
      <c r="G52" t="s">
        <v>157</v>
      </c>
      <c r="H52">
        <v>0</v>
      </c>
      <c r="I52" s="21">
        <v>1</v>
      </c>
      <c r="J52" s="16">
        <v>2</v>
      </c>
      <c r="K52" s="2">
        <v>2</v>
      </c>
      <c r="L52" s="2">
        <f t="shared" si="16"/>
        <v>0</v>
      </c>
      <c r="M52" s="16">
        <v>2</v>
      </c>
      <c r="N52">
        <v>2</v>
      </c>
      <c r="O52" s="2">
        <f t="shared" si="17"/>
        <v>0</v>
      </c>
      <c r="P52" s="16">
        <v>0</v>
      </c>
      <c r="Q52">
        <v>0</v>
      </c>
      <c r="R52" s="2">
        <f t="shared" si="18"/>
        <v>0</v>
      </c>
      <c r="S52" s="2">
        <v>9</v>
      </c>
      <c r="T52">
        <v>9</v>
      </c>
      <c r="U52">
        <f t="shared" si="19"/>
        <v>0</v>
      </c>
      <c r="X52" s="2"/>
      <c r="Y52" s="16">
        <v>0</v>
      </c>
      <c r="Z52" s="2">
        <v>0</v>
      </c>
      <c r="AA52" s="11">
        <f t="shared" si="21"/>
        <v>0</v>
      </c>
      <c r="AB52" s="2">
        <v>5</v>
      </c>
      <c r="AC52" s="2">
        <v>5</v>
      </c>
      <c r="AD52">
        <f t="shared" si="22"/>
        <v>0</v>
      </c>
      <c r="AE52" s="2">
        <v>1</v>
      </c>
      <c r="AF52" s="2">
        <v>2</v>
      </c>
      <c r="AG52" s="24">
        <f t="shared" si="23"/>
        <v>1</v>
      </c>
      <c r="AH52" s="2">
        <v>4</v>
      </c>
      <c r="AI52" s="2">
        <v>4</v>
      </c>
      <c r="AJ52">
        <f t="shared" si="24"/>
        <v>0</v>
      </c>
      <c r="AK52" s="2">
        <v>0</v>
      </c>
      <c r="AL52" s="2">
        <v>0</v>
      </c>
      <c r="AM52">
        <f t="shared" si="25"/>
        <v>0</v>
      </c>
      <c r="AN52" s="16">
        <v>3</v>
      </c>
      <c r="AO52" s="2">
        <v>3</v>
      </c>
      <c r="AP52">
        <f t="shared" si="26"/>
        <v>0</v>
      </c>
      <c r="AQ52" s="2">
        <v>3</v>
      </c>
      <c r="AR52" s="2">
        <v>3</v>
      </c>
      <c r="AS52" s="2">
        <f t="shared" si="27"/>
        <v>0</v>
      </c>
      <c r="AT52" s="2">
        <v>3</v>
      </c>
      <c r="AU52" s="2">
        <v>3</v>
      </c>
      <c r="AV52">
        <f t="shared" si="28"/>
        <v>0</v>
      </c>
      <c r="AW52" s="2">
        <v>2</v>
      </c>
      <c r="AX52" s="2">
        <v>2</v>
      </c>
      <c r="AY52" s="2">
        <f t="shared" si="29"/>
        <v>0</v>
      </c>
      <c r="AZ52" s="2">
        <v>0</v>
      </c>
      <c r="BA52" s="2">
        <v>0</v>
      </c>
      <c r="BB52" s="14">
        <f t="shared" si="30"/>
        <v>0</v>
      </c>
      <c r="BC52" s="2">
        <v>3</v>
      </c>
      <c r="BD52" s="2">
        <v>3</v>
      </c>
      <c r="BE52" s="2">
        <f t="shared" si="31"/>
        <v>0</v>
      </c>
    </row>
    <row r="53" spans="1:57" x14ac:dyDescent="0.25">
      <c r="A53">
        <v>96</v>
      </c>
      <c r="B53" t="s">
        <v>13</v>
      </c>
      <c r="C53">
        <v>-0.04</v>
      </c>
      <c r="D53" s="2">
        <v>135</v>
      </c>
      <c r="E53" t="s">
        <v>150</v>
      </c>
      <c r="F53" t="s">
        <v>27</v>
      </c>
      <c r="G53" t="s">
        <v>157</v>
      </c>
      <c r="H53">
        <v>0</v>
      </c>
      <c r="I53" s="21">
        <v>0.25</v>
      </c>
      <c r="J53" s="16">
        <v>0</v>
      </c>
      <c r="K53" s="2">
        <v>0</v>
      </c>
      <c r="L53" s="2">
        <f t="shared" si="16"/>
        <v>0</v>
      </c>
      <c r="M53" s="16">
        <v>1</v>
      </c>
      <c r="N53">
        <v>1</v>
      </c>
      <c r="O53" s="2">
        <f t="shared" si="17"/>
        <v>0</v>
      </c>
      <c r="P53" s="16">
        <v>1</v>
      </c>
      <c r="Q53">
        <v>1</v>
      </c>
      <c r="R53" s="2">
        <f t="shared" si="18"/>
        <v>0</v>
      </c>
      <c r="S53" s="2">
        <v>2</v>
      </c>
      <c r="T53">
        <v>2</v>
      </c>
      <c r="U53">
        <f t="shared" si="19"/>
        <v>0</v>
      </c>
      <c r="V53" s="2">
        <v>2</v>
      </c>
      <c r="W53" s="2">
        <v>2</v>
      </c>
      <c r="X53" s="2">
        <f t="shared" si="20"/>
        <v>0</v>
      </c>
      <c r="Y53" s="16">
        <v>3</v>
      </c>
      <c r="Z53" s="2">
        <v>3</v>
      </c>
      <c r="AA53" s="11">
        <f t="shared" si="21"/>
        <v>0</v>
      </c>
      <c r="AB53" s="2">
        <v>3</v>
      </c>
      <c r="AC53" s="2">
        <v>3</v>
      </c>
      <c r="AD53">
        <f t="shared" si="22"/>
        <v>0</v>
      </c>
      <c r="AE53" s="2">
        <v>1</v>
      </c>
      <c r="AF53" s="2">
        <v>1</v>
      </c>
      <c r="AG53" s="2">
        <f t="shared" si="23"/>
        <v>0</v>
      </c>
      <c r="AH53" s="2">
        <v>4</v>
      </c>
      <c r="AI53" s="2">
        <v>4</v>
      </c>
      <c r="AJ53">
        <f t="shared" si="24"/>
        <v>0</v>
      </c>
      <c r="AK53" s="2">
        <v>3</v>
      </c>
      <c r="AL53" s="2">
        <v>3</v>
      </c>
      <c r="AM53">
        <f t="shared" si="25"/>
        <v>0</v>
      </c>
      <c r="AN53" s="16">
        <v>2</v>
      </c>
      <c r="AO53" s="2">
        <v>2</v>
      </c>
      <c r="AP53">
        <f t="shared" si="26"/>
        <v>0</v>
      </c>
      <c r="AQ53" s="2">
        <v>1</v>
      </c>
      <c r="AR53" s="2">
        <v>1</v>
      </c>
      <c r="AS53" s="2">
        <f t="shared" si="27"/>
        <v>0</v>
      </c>
      <c r="AT53" s="2">
        <v>1</v>
      </c>
      <c r="AU53" s="2">
        <v>1</v>
      </c>
      <c r="AV53">
        <f t="shared" si="28"/>
        <v>0</v>
      </c>
      <c r="AW53" s="2">
        <v>2</v>
      </c>
      <c r="AX53" s="2">
        <v>2</v>
      </c>
      <c r="AY53" s="2">
        <f t="shared" si="29"/>
        <v>0</v>
      </c>
      <c r="AZ53" s="2">
        <v>0</v>
      </c>
      <c r="BA53" s="2">
        <v>0</v>
      </c>
      <c r="BB53" s="14">
        <f t="shared" si="30"/>
        <v>0</v>
      </c>
      <c r="BC53" s="2">
        <v>3</v>
      </c>
      <c r="BD53" s="2">
        <v>3</v>
      </c>
      <c r="BE53" s="2">
        <f t="shared" si="31"/>
        <v>0</v>
      </c>
    </row>
    <row r="54" spans="1:57" x14ac:dyDescent="0.25">
      <c r="A54">
        <v>97</v>
      </c>
      <c r="B54" t="s">
        <v>7</v>
      </c>
      <c r="C54">
        <v>1.42</v>
      </c>
      <c r="D54" s="2">
        <v>4</v>
      </c>
      <c r="E54" t="s">
        <v>150</v>
      </c>
      <c r="F54" t="s">
        <v>27</v>
      </c>
      <c r="G54" t="s">
        <v>157</v>
      </c>
      <c r="H54">
        <v>0</v>
      </c>
      <c r="I54" s="21">
        <v>1</v>
      </c>
      <c r="J54" s="16">
        <v>0</v>
      </c>
      <c r="K54" s="2">
        <v>0</v>
      </c>
      <c r="L54" s="2">
        <f t="shared" si="16"/>
        <v>0</v>
      </c>
      <c r="M54" s="16">
        <v>1</v>
      </c>
      <c r="N54" s="2">
        <v>2</v>
      </c>
      <c r="O54" s="24">
        <f t="shared" si="17"/>
        <v>1</v>
      </c>
      <c r="P54" s="16">
        <v>0</v>
      </c>
      <c r="Q54" s="2">
        <v>2</v>
      </c>
      <c r="R54" s="24">
        <f t="shared" si="18"/>
        <v>2</v>
      </c>
      <c r="S54" s="2">
        <v>3</v>
      </c>
      <c r="T54">
        <v>3</v>
      </c>
      <c r="U54">
        <f t="shared" si="19"/>
        <v>0</v>
      </c>
      <c r="V54" s="2">
        <v>3</v>
      </c>
      <c r="W54" s="2">
        <v>3</v>
      </c>
      <c r="X54" s="2">
        <f t="shared" si="20"/>
        <v>0</v>
      </c>
      <c r="Y54" s="16">
        <v>2</v>
      </c>
      <c r="Z54" s="2">
        <v>2</v>
      </c>
      <c r="AA54" s="11">
        <f t="shared" si="21"/>
        <v>0</v>
      </c>
      <c r="AB54" s="2">
        <v>5</v>
      </c>
      <c r="AC54" s="2">
        <v>5</v>
      </c>
      <c r="AD54">
        <f t="shared" si="22"/>
        <v>0</v>
      </c>
      <c r="AE54" s="2">
        <v>0</v>
      </c>
      <c r="AF54" s="2">
        <v>0</v>
      </c>
      <c r="AG54" s="2">
        <f t="shared" si="23"/>
        <v>0</v>
      </c>
      <c r="AH54" s="2">
        <v>4</v>
      </c>
      <c r="AI54" s="2">
        <v>4</v>
      </c>
      <c r="AJ54">
        <f t="shared" si="24"/>
        <v>0</v>
      </c>
      <c r="AK54" s="2">
        <v>1</v>
      </c>
      <c r="AL54" s="2">
        <v>2</v>
      </c>
      <c r="AM54" s="25">
        <f t="shared" si="25"/>
        <v>1</v>
      </c>
      <c r="AN54" s="16">
        <v>1</v>
      </c>
      <c r="AO54" s="2">
        <v>1</v>
      </c>
      <c r="AP54">
        <f t="shared" si="26"/>
        <v>0</v>
      </c>
      <c r="AQ54" s="2">
        <v>0</v>
      </c>
      <c r="AR54" s="2">
        <v>0</v>
      </c>
      <c r="AS54" s="2">
        <f t="shared" si="27"/>
        <v>0</v>
      </c>
      <c r="AT54" s="2">
        <v>2</v>
      </c>
      <c r="AU54" s="2">
        <v>2</v>
      </c>
      <c r="AV54">
        <f t="shared" si="28"/>
        <v>0</v>
      </c>
      <c r="AW54" s="2">
        <v>1</v>
      </c>
      <c r="AX54" s="2">
        <v>1</v>
      </c>
      <c r="AY54" s="2">
        <f t="shared" si="29"/>
        <v>0</v>
      </c>
      <c r="AZ54" s="2">
        <v>1</v>
      </c>
      <c r="BA54" s="2">
        <v>1</v>
      </c>
      <c r="BB54" s="14">
        <f t="shared" si="30"/>
        <v>0</v>
      </c>
      <c r="BC54" s="2">
        <v>2</v>
      </c>
      <c r="BD54" s="2">
        <v>2</v>
      </c>
      <c r="BE54" s="2">
        <f t="shared" si="31"/>
        <v>0</v>
      </c>
    </row>
    <row r="55" spans="1:57" x14ac:dyDescent="0.25">
      <c r="A55">
        <v>99</v>
      </c>
      <c r="B55" t="s">
        <v>13</v>
      </c>
      <c r="C55">
        <v>-0.04</v>
      </c>
      <c r="D55" s="2">
        <v>99</v>
      </c>
      <c r="E55" t="s">
        <v>33</v>
      </c>
      <c r="F55" t="s">
        <v>27</v>
      </c>
      <c r="G55" t="s">
        <v>158</v>
      </c>
      <c r="H55">
        <v>0</v>
      </c>
      <c r="I55" s="21">
        <v>1</v>
      </c>
      <c r="J55" s="16">
        <v>0</v>
      </c>
      <c r="K55" s="2">
        <v>0</v>
      </c>
      <c r="L55" s="2">
        <f t="shared" si="16"/>
        <v>0</v>
      </c>
      <c r="M55" s="16">
        <v>0</v>
      </c>
      <c r="N55">
        <v>0</v>
      </c>
      <c r="O55" s="2">
        <f t="shared" si="17"/>
        <v>0</v>
      </c>
      <c r="P55" s="16">
        <v>0</v>
      </c>
      <c r="Q55">
        <v>0</v>
      </c>
      <c r="R55" s="2">
        <f t="shared" si="18"/>
        <v>0</v>
      </c>
      <c r="S55" s="2">
        <v>1</v>
      </c>
      <c r="T55">
        <v>2</v>
      </c>
      <c r="U55" s="25">
        <f t="shared" si="19"/>
        <v>1</v>
      </c>
      <c r="V55" s="2">
        <v>4</v>
      </c>
      <c r="W55" s="2">
        <v>4</v>
      </c>
      <c r="X55" s="2">
        <f t="shared" si="20"/>
        <v>0</v>
      </c>
      <c r="Y55" s="16">
        <v>3</v>
      </c>
      <c r="Z55" s="2">
        <v>3</v>
      </c>
      <c r="AA55" s="11">
        <f t="shared" si="21"/>
        <v>0</v>
      </c>
      <c r="AB55" s="2">
        <v>3</v>
      </c>
      <c r="AC55" s="2">
        <v>3</v>
      </c>
      <c r="AD55">
        <f t="shared" si="22"/>
        <v>0</v>
      </c>
      <c r="AE55" s="2">
        <v>0</v>
      </c>
      <c r="AF55" s="2">
        <v>0</v>
      </c>
      <c r="AG55" s="2">
        <f t="shared" si="23"/>
        <v>0</v>
      </c>
      <c r="AH55" s="2">
        <v>4</v>
      </c>
      <c r="AI55" s="2">
        <v>4</v>
      </c>
      <c r="AJ55">
        <f t="shared" si="24"/>
        <v>0</v>
      </c>
      <c r="AK55" s="2">
        <v>3</v>
      </c>
      <c r="AL55" s="2">
        <v>3</v>
      </c>
      <c r="AM55">
        <f t="shared" si="25"/>
        <v>0</v>
      </c>
      <c r="AN55" s="16">
        <v>0</v>
      </c>
      <c r="AO55" s="2">
        <v>0</v>
      </c>
      <c r="AP55">
        <f t="shared" si="26"/>
        <v>0</v>
      </c>
      <c r="AQ55" s="2">
        <v>0</v>
      </c>
      <c r="AR55" s="2">
        <v>0</v>
      </c>
      <c r="AS55" s="2">
        <f t="shared" si="27"/>
        <v>0</v>
      </c>
      <c r="AT55" s="2">
        <v>2</v>
      </c>
      <c r="AU55" s="2">
        <v>2</v>
      </c>
      <c r="AV55">
        <f t="shared" si="28"/>
        <v>0</v>
      </c>
      <c r="AW55" s="2">
        <v>2</v>
      </c>
      <c r="AX55" s="2">
        <v>2</v>
      </c>
      <c r="AY55" s="2">
        <f t="shared" si="29"/>
        <v>0</v>
      </c>
      <c r="AZ55" s="2">
        <v>1</v>
      </c>
      <c r="BA55" s="2">
        <v>1</v>
      </c>
      <c r="BB55" s="14">
        <f t="shared" si="30"/>
        <v>0</v>
      </c>
      <c r="BC55" s="2">
        <v>0</v>
      </c>
      <c r="BD55" s="2">
        <v>0</v>
      </c>
      <c r="BE55" s="2">
        <f t="shared" si="31"/>
        <v>0</v>
      </c>
    </row>
    <row r="56" spans="1:57" x14ac:dyDescent="0.25">
      <c r="A56">
        <v>100</v>
      </c>
      <c r="B56" t="s">
        <v>13</v>
      </c>
      <c r="C56">
        <v>-0.04</v>
      </c>
      <c r="D56" s="2">
        <v>102</v>
      </c>
      <c r="E56" t="s">
        <v>34</v>
      </c>
      <c r="F56" t="s">
        <v>31</v>
      </c>
      <c r="G56" t="s">
        <v>157</v>
      </c>
      <c r="H56">
        <v>0</v>
      </c>
      <c r="I56" s="21">
        <v>0.5</v>
      </c>
      <c r="J56" s="16">
        <v>0</v>
      </c>
      <c r="K56" s="2">
        <v>0</v>
      </c>
      <c r="L56" s="2">
        <f t="shared" si="16"/>
        <v>0</v>
      </c>
      <c r="M56" s="16">
        <v>2</v>
      </c>
      <c r="N56">
        <v>2</v>
      </c>
      <c r="O56" s="2">
        <f t="shared" si="17"/>
        <v>0</v>
      </c>
      <c r="P56" s="16">
        <v>2</v>
      </c>
      <c r="Q56">
        <v>2</v>
      </c>
      <c r="R56" s="2">
        <f t="shared" si="18"/>
        <v>0</v>
      </c>
      <c r="S56" s="2">
        <v>1</v>
      </c>
      <c r="T56">
        <v>1</v>
      </c>
      <c r="U56">
        <f t="shared" si="19"/>
        <v>0</v>
      </c>
      <c r="V56" s="2">
        <v>1</v>
      </c>
      <c r="W56" s="2">
        <v>1</v>
      </c>
      <c r="X56" s="2">
        <f t="shared" si="20"/>
        <v>0</v>
      </c>
      <c r="Y56" s="16">
        <v>4</v>
      </c>
      <c r="Z56" s="2">
        <v>4</v>
      </c>
      <c r="AA56" s="11">
        <f t="shared" si="21"/>
        <v>0</v>
      </c>
      <c r="AB56" s="2">
        <v>2</v>
      </c>
      <c r="AC56" s="2">
        <v>2</v>
      </c>
      <c r="AD56">
        <f t="shared" si="22"/>
        <v>0</v>
      </c>
      <c r="AE56" s="2">
        <v>2</v>
      </c>
      <c r="AF56" s="2">
        <v>2</v>
      </c>
      <c r="AG56" s="2">
        <f t="shared" si="23"/>
        <v>0</v>
      </c>
      <c r="AH56" s="2">
        <v>3</v>
      </c>
      <c r="AI56" s="2">
        <v>3</v>
      </c>
      <c r="AJ56">
        <f t="shared" si="24"/>
        <v>0</v>
      </c>
      <c r="AK56" s="2">
        <v>2</v>
      </c>
      <c r="AL56" s="2">
        <v>2</v>
      </c>
      <c r="AM56">
        <f t="shared" si="25"/>
        <v>0</v>
      </c>
      <c r="AN56" s="16">
        <v>2</v>
      </c>
      <c r="AO56" s="2">
        <v>2</v>
      </c>
      <c r="AP56">
        <f t="shared" si="26"/>
        <v>0</v>
      </c>
      <c r="AQ56" s="2">
        <v>1</v>
      </c>
      <c r="AR56" s="2">
        <v>1</v>
      </c>
      <c r="AS56" s="2">
        <f t="shared" si="27"/>
        <v>0</v>
      </c>
      <c r="AT56" s="2">
        <v>3</v>
      </c>
      <c r="AU56" s="2">
        <v>3</v>
      </c>
      <c r="AV56">
        <f t="shared" si="28"/>
        <v>0</v>
      </c>
      <c r="AW56" s="2">
        <v>1</v>
      </c>
      <c r="AX56" s="2">
        <v>1</v>
      </c>
      <c r="AY56" s="2">
        <f t="shared" si="29"/>
        <v>0</v>
      </c>
      <c r="AZ56" s="2">
        <v>1</v>
      </c>
      <c r="BA56" s="2">
        <v>1</v>
      </c>
      <c r="BB56" s="14">
        <f t="shared" si="30"/>
        <v>0</v>
      </c>
      <c r="BC56" s="2">
        <v>2</v>
      </c>
      <c r="BD56" s="2">
        <v>2</v>
      </c>
      <c r="BE56" s="2">
        <f t="shared" si="31"/>
        <v>0</v>
      </c>
    </row>
    <row r="57" spans="1:57" x14ac:dyDescent="0.25">
      <c r="A57">
        <v>102</v>
      </c>
      <c r="B57" t="s">
        <v>13</v>
      </c>
      <c r="C57">
        <v>-0.04</v>
      </c>
      <c r="D57" s="2">
        <v>135</v>
      </c>
      <c r="E57" t="s">
        <v>150</v>
      </c>
      <c r="F57" t="s">
        <v>27</v>
      </c>
      <c r="G57" t="s">
        <v>157</v>
      </c>
      <c r="H57">
        <v>0</v>
      </c>
      <c r="I57" s="21">
        <v>0.25</v>
      </c>
      <c r="J57" s="16">
        <v>0</v>
      </c>
      <c r="K57" s="2">
        <v>0</v>
      </c>
      <c r="L57" s="2">
        <f t="shared" si="16"/>
        <v>0</v>
      </c>
      <c r="M57" s="16">
        <v>2</v>
      </c>
      <c r="N57">
        <v>2</v>
      </c>
      <c r="O57" s="2">
        <f t="shared" si="17"/>
        <v>0</v>
      </c>
      <c r="P57" s="16">
        <v>2</v>
      </c>
      <c r="Q57">
        <v>2</v>
      </c>
      <c r="R57" s="2">
        <f t="shared" si="18"/>
        <v>0</v>
      </c>
      <c r="S57" s="2">
        <v>3</v>
      </c>
      <c r="T57">
        <v>3</v>
      </c>
      <c r="U57">
        <f t="shared" si="19"/>
        <v>0</v>
      </c>
      <c r="V57" s="2">
        <v>2</v>
      </c>
      <c r="W57" s="2">
        <v>1</v>
      </c>
      <c r="X57" s="24">
        <f t="shared" si="20"/>
        <v>-1</v>
      </c>
      <c r="Y57" s="16">
        <v>4</v>
      </c>
      <c r="Z57" s="2">
        <v>4</v>
      </c>
      <c r="AA57" s="11">
        <f t="shared" si="21"/>
        <v>0</v>
      </c>
      <c r="AB57" s="2">
        <v>5</v>
      </c>
      <c r="AC57" s="2">
        <v>5</v>
      </c>
      <c r="AD57">
        <f t="shared" si="22"/>
        <v>0</v>
      </c>
      <c r="AE57" s="2">
        <v>1</v>
      </c>
      <c r="AF57" s="2">
        <v>1</v>
      </c>
      <c r="AG57" s="2">
        <f t="shared" si="23"/>
        <v>0</v>
      </c>
      <c r="AH57" s="2">
        <v>4</v>
      </c>
      <c r="AI57" s="2">
        <v>4</v>
      </c>
      <c r="AJ57">
        <f t="shared" si="24"/>
        <v>0</v>
      </c>
      <c r="AK57" s="2">
        <v>2</v>
      </c>
      <c r="AL57" s="2">
        <v>2</v>
      </c>
      <c r="AM57">
        <f t="shared" si="25"/>
        <v>0</v>
      </c>
      <c r="AN57" s="16">
        <v>1</v>
      </c>
      <c r="AO57" s="2">
        <v>1</v>
      </c>
      <c r="AP57">
        <f t="shared" si="26"/>
        <v>0</v>
      </c>
      <c r="AQ57" s="2">
        <v>1</v>
      </c>
      <c r="AR57" s="2">
        <v>1</v>
      </c>
      <c r="AS57" s="2">
        <f t="shared" si="27"/>
        <v>0</v>
      </c>
      <c r="AT57" s="2">
        <v>2</v>
      </c>
      <c r="AU57" s="2">
        <v>2</v>
      </c>
      <c r="AV57">
        <f t="shared" si="28"/>
        <v>0</v>
      </c>
      <c r="AW57" s="2">
        <v>2</v>
      </c>
      <c r="AX57" s="2">
        <v>2</v>
      </c>
      <c r="AY57" s="2">
        <f t="shared" si="29"/>
        <v>0</v>
      </c>
      <c r="AZ57" s="2">
        <v>1</v>
      </c>
      <c r="BA57" s="2">
        <v>1</v>
      </c>
      <c r="BB57" s="14">
        <f t="shared" si="30"/>
        <v>0</v>
      </c>
      <c r="BC57" s="2">
        <v>3</v>
      </c>
      <c r="BD57" s="2">
        <v>3</v>
      </c>
      <c r="BE57" s="2">
        <f t="shared" si="31"/>
        <v>0</v>
      </c>
    </row>
    <row r="58" spans="1:57" x14ac:dyDescent="0.25">
      <c r="A58">
        <v>107</v>
      </c>
      <c r="B58" t="s">
        <v>13</v>
      </c>
      <c r="C58">
        <v>-0.04</v>
      </c>
      <c r="D58" s="2">
        <v>60</v>
      </c>
      <c r="E58" t="s">
        <v>150</v>
      </c>
      <c r="F58" t="s">
        <v>27</v>
      </c>
      <c r="G58" t="s">
        <v>157</v>
      </c>
      <c r="H58">
        <v>0</v>
      </c>
      <c r="I58" s="21">
        <v>0.75</v>
      </c>
      <c r="J58" s="16">
        <v>0</v>
      </c>
      <c r="K58" s="2">
        <v>0</v>
      </c>
      <c r="L58" s="2">
        <f t="shared" si="16"/>
        <v>0</v>
      </c>
      <c r="M58" s="16">
        <v>2</v>
      </c>
      <c r="N58">
        <v>2</v>
      </c>
      <c r="O58" s="2">
        <f t="shared" si="17"/>
        <v>0</v>
      </c>
      <c r="P58" s="16">
        <v>2</v>
      </c>
      <c r="Q58">
        <v>2</v>
      </c>
      <c r="R58" s="2">
        <f t="shared" si="18"/>
        <v>0</v>
      </c>
      <c r="S58" s="2">
        <v>3</v>
      </c>
      <c r="T58">
        <v>3</v>
      </c>
      <c r="U58">
        <f t="shared" si="19"/>
        <v>0</v>
      </c>
      <c r="V58" s="2">
        <v>3</v>
      </c>
      <c r="W58" s="2">
        <v>3</v>
      </c>
      <c r="X58" s="2">
        <f t="shared" si="20"/>
        <v>0</v>
      </c>
      <c r="Y58" s="16">
        <v>5</v>
      </c>
      <c r="Z58" s="2">
        <v>5</v>
      </c>
      <c r="AA58" s="11">
        <f t="shared" si="21"/>
        <v>0</v>
      </c>
      <c r="AB58" s="2">
        <v>5</v>
      </c>
      <c r="AC58" s="2">
        <v>5</v>
      </c>
      <c r="AD58">
        <f t="shared" si="22"/>
        <v>0</v>
      </c>
      <c r="AE58" s="2">
        <v>2</v>
      </c>
      <c r="AF58" s="2">
        <v>2</v>
      </c>
      <c r="AG58" s="2">
        <f t="shared" si="23"/>
        <v>0</v>
      </c>
      <c r="AH58" s="2">
        <v>4</v>
      </c>
      <c r="AI58" s="2">
        <v>4</v>
      </c>
      <c r="AJ58">
        <f t="shared" si="24"/>
        <v>0</v>
      </c>
      <c r="AK58" s="2">
        <v>2</v>
      </c>
      <c r="AL58" s="2">
        <v>2</v>
      </c>
      <c r="AM58">
        <f t="shared" si="25"/>
        <v>0</v>
      </c>
      <c r="AN58" s="16">
        <v>1</v>
      </c>
      <c r="AO58" s="2">
        <v>1</v>
      </c>
      <c r="AP58">
        <f t="shared" si="26"/>
        <v>0</v>
      </c>
      <c r="AQ58" s="2">
        <v>0</v>
      </c>
      <c r="AR58" s="2">
        <v>0</v>
      </c>
      <c r="AS58" s="2">
        <f t="shared" si="27"/>
        <v>0</v>
      </c>
      <c r="AT58" s="2">
        <v>1</v>
      </c>
      <c r="AU58" s="2">
        <v>1</v>
      </c>
      <c r="AV58">
        <f t="shared" si="28"/>
        <v>0</v>
      </c>
      <c r="AW58" s="2">
        <v>2</v>
      </c>
      <c r="AX58" s="2">
        <v>2</v>
      </c>
      <c r="AY58" s="2">
        <f t="shared" si="29"/>
        <v>0</v>
      </c>
      <c r="AZ58" s="2">
        <v>0</v>
      </c>
      <c r="BA58" s="2">
        <v>0</v>
      </c>
      <c r="BB58" s="14">
        <f t="shared" si="30"/>
        <v>0</v>
      </c>
      <c r="BC58" s="2">
        <v>2</v>
      </c>
      <c r="BD58" s="2">
        <v>2</v>
      </c>
      <c r="BE58" s="2">
        <f t="shared" si="31"/>
        <v>0</v>
      </c>
    </row>
    <row r="59" spans="1:57" x14ac:dyDescent="0.25">
      <c r="A59">
        <v>109</v>
      </c>
      <c r="B59" t="s">
        <v>13</v>
      </c>
      <c r="C59">
        <v>-0.04</v>
      </c>
      <c r="D59" s="2">
        <v>40</v>
      </c>
      <c r="E59" t="s">
        <v>150</v>
      </c>
      <c r="F59" t="s">
        <v>28</v>
      </c>
      <c r="G59" t="s">
        <v>157</v>
      </c>
      <c r="H59">
        <v>0</v>
      </c>
      <c r="I59" s="21">
        <v>1</v>
      </c>
      <c r="J59" s="16">
        <v>0</v>
      </c>
      <c r="K59" s="2">
        <v>0</v>
      </c>
      <c r="L59" s="2">
        <f t="shared" si="16"/>
        <v>0</v>
      </c>
      <c r="M59" s="16">
        <v>2</v>
      </c>
      <c r="N59">
        <v>2</v>
      </c>
      <c r="O59" s="2">
        <f t="shared" si="17"/>
        <v>0</v>
      </c>
      <c r="P59" s="16">
        <v>2</v>
      </c>
      <c r="Q59">
        <v>2</v>
      </c>
      <c r="R59" s="2">
        <f t="shared" si="18"/>
        <v>0</v>
      </c>
      <c r="S59" s="2">
        <v>1</v>
      </c>
      <c r="T59">
        <v>1</v>
      </c>
      <c r="U59">
        <f t="shared" si="19"/>
        <v>0</v>
      </c>
      <c r="V59" s="2">
        <v>4</v>
      </c>
      <c r="W59" s="2">
        <v>4</v>
      </c>
      <c r="X59" s="2">
        <f t="shared" si="20"/>
        <v>0</v>
      </c>
      <c r="Y59" s="16">
        <v>0</v>
      </c>
      <c r="Z59" s="2">
        <v>0</v>
      </c>
      <c r="AA59" s="11">
        <f t="shared" si="21"/>
        <v>0</v>
      </c>
      <c r="AB59" s="2">
        <v>4</v>
      </c>
      <c r="AC59" s="2">
        <v>4</v>
      </c>
      <c r="AD59">
        <f t="shared" si="22"/>
        <v>0</v>
      </c>
      <c r="AE59" s="2">
        <v>2</v>
      </c>
      <c r="AF59" s="2">
        <v>2</v>
      </c>
      <c r="AG59" s="2">
        <f t="shared" si="23"/>
        <v>0</v>
      </c>
      <c r="AH59" s="2">
        <v>4</v>
      </c>
      <c r="AI59" s="2">
        <v>4</v>
      </c>
      <c r="AJ59">
        <f t="shared" si="24"/>
        <v>0</v>
      </c>
      <c r="AK59" s="2">
        <v>3</v>
      </c>
      <c r="AL59" s="2">
        <v>3</v>
      </c>
      <c r="AM59">
        <f t="shared" si="25"/>
        <v>0</v>
      </c>
      <c r="AN59" s="16">
        <v>1</v>
      </c>
      <c r="AO59" s="2">
        <v>1</v>
      </c>
      <c r="AP59">
        <f t="shared" si="26"/>
        <v>0</v>
      </c>
      <c r="AQ59" s="2">
        <v>0</v>
      </c>
      <c r="AR59" s="2">
        <v>0</v>
      </c>
      <c r="AS59" s="2">
        <f t="shared" si="27"/>
        <v>0</v>
      </c>
      <c r="AT59" s="2">
        <v>1</v>
      </c>
      <c r="AU59" s="2">
        <v>1</v>
      </c>
      <c r="AV59">
        <f t="shared" si="28"/>
        <v>0</v>
      </c>
      <c r="AW59" s="2">
        <v>2</v>
      </c>
      <c r="AX59" s="2">
        <v>2</v>
      </c>
      <c r="AY59" s="2">
        <f t="shared" si="29"/>
        <v>0</v>
      </c>
      <c r="AZ59" s="2">
        <v>0</v>
      </c>
      <c r="BA59" s="2">
        <v>0</v>
      </c>
      <c r="BB59" s="14">
        <f t="shared" si="30"/>
        <v>0</v>
      </c>
      <c r="BC59" s="2">
        <v>3</v>
      </c>
      <c r="BD59" s="2">
        <v>3</v>
      </c>
      <c r="BE59" s="2">
        <f t="shared" si="31"/>
        <v>0</v>
      </c>
    </row>
    <row r="60" spans="1:57" x14ac:dyDescent="0.25">
      <c r="A60">
        <v>111</v>
      </c>
      <c r="B60" t="s">
        <v>7</v>
      </c>
      <c r="C60">
        <v>1.42</v>
      </c>
      <c r="D60" s="2">
        <v>27</v>
      </c>
      <c r="E60" t="s">
        <v>150</v>
      </c>
      <c r="F60" t="s">
        <v>27</v>
      </c>
      <c r="G60" t="s">
        <v>157</v>
      </c>
      <c r="H60">
        <v>0</v>
      </c>
      <c r="I60" s="21">
        <v>1</v>
      </c>
      <c r="J60" s="16">
        <v>1</v>
      </c>
      <c r="K60" s="2">
        <v>1</v>
      </c>
      <c r="L60" s="2">
        <f t="shared" si="16"/>
        <v>0</v>
      </c>
      <c r="M60" s="16">
        <v>2</v>
      </c>
      <c r="N60">
        <v>2</v>
      </c>
      <c r="O60" s="2">
        <f t="shared" si="17"/>
        <v>0</v>
      </c>
      <c r="P60" s="16">
        <v>0</v>
      </c>
      <c r="Q60">
        <v>0</v>
      </c>
      <c r="R60" s="2">
        <f t="shared" si="18"/>
        <v>0</v>
      </c>
      <c r="S60" s="7">
        <v>6</v>
      </c>
      <c r="T60" s="7">
        <v>6</v>
      </c>
      <c r="U60">
        <f t="shared" si="19"/>
        <v>0</v>
      </c>
      <c r="V60" s="2">
        <v>2</v>
      </c>
      <c r="W60" s="2">
        <v>2</v>
      </c>
      <c r="X60" s="2">
        <f t="shared" si="20"/>
        <v>0</v>
      </c>
      <c r="Y60" s="16">
        <v>0</v>
      </c>
      <c r="Z60" s="2">
        <v>0</v>
      </c>
      <c r="AA60" s="11">
        <f t="shared" si="21"/>
        <v>0</v>
      </c>
      <c r="AB60" s="2">
        <v>3</v>
      </c>
      <c r="AC60" s="2">
        <v>3</v>
      </c>
      <c r="AD60">
        <f t="shared" si="22"/>
        <v>0</v>
      </c>
      <c r="AE60" s="2">
        <v>2</v>
      </c>
      <c r="AF60" s="2">
        <v>2</v>
      </c>
      <c r="AG60" s="2">
        <f t="shared" si="23"/>
        <v>0</v>
      </c>
      <c r="AH60" s="2">
        <v>3</v>
      </c>
      <c r="AI60" s="2">
        <v>3</v>
      </c>
      <c r="AJ60">
        <f t="shared" si="24"/>
        <v>0</v>
      </c>
      <c r="AK60" s="2">
        <v>2</v>
      </c>
      <c r="AL60" s="2">
        <v>2</v>
      </c>
      <c r="AM60">
        <f t="shared" si="25"/>
        <v>0</v>
      </c>
      <c r="AN60" s="16">
        <v>0</v>
      </c>
      <c r="AO60" s="2">
        <v>0</v>
      </c>
      <c r="AP60">
        <f t="shared" si="26"/>
        <v>0</v>
      </c>
      <c r="AQ60" s="2">
        <v>0</v>
      </c>
      <c r="AR60" s="2">
        <v>0</v>
      </c>
      <c r="AS60" s="2">
        <f t="shared" si="27"/>
        <v>0</v>
      </c>
      <c r="AT60" s="2">
        <v>2</v>
      </c>
      <c r="AU60" s="2">
        <v>2</v>
      </c>
      <c r="AV60">
        <f t="shared" si="28"/>
        <v>0</v>
      </c>
      <c r="AW60" s="2">
        <v>1</v>
      </c>
      <c r="AX60" s="2">
        <v>1</v>
      </c>
      <c r="AY60" s="2">
        <f t="shared" si="29"/>
        <v>0</v>
      </c>
      <c r="AZ60" s="2">
        <v>0</v>
      </c>
      <c r="BA60" s="2">
        <v>0</v>
      </c>
      <c r="BB60" s="14">
        <f t="shared" si="30"/>
        <v>0</v>
      </c>
      <c r="BC60" s="2">
        <v>1</v>
      </c>
      <c r="BD60" s="2">
        <v>1</v>
      </c>
      <c r="BE60" s="2">
        <f t="shared" si="31"/>
        <v>0</v>
      </c>
    </row>
    <row r="61" spans="1:57" x14ac:dyDescent="0.25">
      <c r="A61">
        <v>115</v>
      </c>
      <c r="B61" t="s">
        <v>119</v>
      </c>
      <c r="C61" s="7">
        <v>1.81</v>
      </c>
      <c r="D61" s="2">
        <v>25</v>
      </c>
      <c r="E61" t="s">
        <v>33</v>
      </c>
      <c r="F61" t="s">
        <v>25</v>
      </c>
      <c r="G61" t="s">
        <v>157</v>
      </c>
      <c r="H61">
        <v>0</v>
      </c>
      <c r="I61" s="21">
        <v>0.25</v>
      </c>
      <c r="J61" s="16">
        <v>0</v>
      </c>
      <c r="K61" s="2">
        <v>0</v>
      </c>
      <c r="L61" s="2">
        <f t="shared" si="16"/>
        <v>0</v>
      </c>
      <c r="M61" s="16">
        <v>1</v>
      </c>
      <c r="N61">
        <v>1</v>
      </c>
      <c r="O61" s="2">
        <f t="shared" si="17"/>
        <v>0</v>
      </c>
      <c r="P61" s="16">
        <v>1</v>
      </c>
      <c r="Q61">
        <v>1</v>
      </c>
      <c r="R61" s="2">
        <f t="shared" si="18"/>
        <v>0</v>
      </c>
      <c r="S61" s="2">
        <v>2</v>
      </c>
      <c r="T61">
        <v>2</v>
      </c>
      <c r="U61">
        <f t="shared" si="19"/>
        <v>0</v>
      </c>
      <c r="V61" s="2">
        <v>3</v>
      </c>
      <c r="W61" s="2">
        <v>4</v>
      </c>
      <c r="X61" s="24">
        <f t="shared" si="20"/>
        <v>1</v>
      </c>
      <c r="Y61" s="16">
        <v>0</v>
      </c>
      <c r="Z61" s="2">
        <v>0</v>
      </c>
      <c r="AA61" s="11">
        <f t="shared" si="21"/>
        <v>0</v>
      </c>
      <c r="AB61" s="2">
        <v>4</v>
      </c>
      <c r="AC61" s="2">
        <v>4</v>
      </c>
      <c r="AD61">
        <f t="shared" si="22"/>
        <v>0</v>
      </c>
      <c r="AE61" s="2">
        <v>2</v>
      </c>
      <c r="AF61" s="2">
        <v>2</v>
      </c>
      <c r="AG61" s="2">
        <f t="shared" si="23"/>
        <v>0</v>
      </c>
      <c r="AH61" s="2">
        <v>3</v>
      </c>
      <c r="AI61" s="2">
        <v>3</v>
      </c>
      <c r="AJ61">
        <f t="shared" si="24"/>
        <v>0</v>
      </c>
      <c r="AK61" s="2">
        <v>0</v>
      </c>
      <c r="AL61" s="2">
        <v>0</v>
      </c>
      <c r="AM61">
        <f t="shared" si="25"/>
        <v>0</v>
      </c>
      <c r="AN61" s="16">
        <v>2</v>
      </c>
      <c r="AO61" s="2">
        <v>2</v>
      </c>
      <c r="AP61">
        <f t="shared" si="26"/>
        <v>0</v>
      </c>
      <c r="AQ61" s="2">
        <v>0</v>
      </c>
      <c r="AR61" s="2">
        <v>0</v>
      </c>
      <c r="AS61" s="2">
        <f t="shared" si="27"/>
        <v>0</v>
      </c>
      <c r="AT61" s="2">
        <v>1</v>
      </c>
      <c r="AU61" s="2">
        <v>1</v>
      </c>
      <c r="AV61">
        <f t="shared" si="28"/>
        <v>0</v>
      </c>
      <c r="AW61" s="2">
        <v>1</v>
      </c>
      <c r="AX61" s="2">
        <v>1</v>
      </c>
      <c r="AY61" s="2">
        <f t="shared" si="29"/>
        <v>0</v>
      </c>
      <c r="AZ61" s="2">
        <v>0</v>
      </c>
      <c r="BA61" s="2">
        <v>0</v>
      </c>
      <c r="BB61" s="14">
        <f t="shared" si="30"/>
        <v>0</v>
      </c>
      <c r="BC61" s="2">
        <v>2</v>
      </c>
      <c r="BD61" s="2">
        <v>2</v>
      </c>
      <c r="BE61" s="2">
        <f t="shared" si="31"/>
        <v>0</v>
      </c>
    </row>
    <row r="62" spans="1:57" x14ac:dyDescent="0.25">
      <c r="A62">
        <v>118</v>
      </c>
      <c r="B62" t="s">
        <v>155</v>
      </c>
      <c r="C62">
        <v>0.44</v>
      </c>
      <c r="D62" s="2">
        <v>12</v>
      </c>
      <c r="E62" t="s">
        <v>33</v>
      </c>
      <c r="F62" t="s">
        <v>27</v>
      </c>
      <c r="G62" t="s">
        <v>158</v>
      </c>
      <c r="H62">
        <v>0</v>
      </c>
      <c r="I62" s="21">
        <v>0.5</v>
      </c>
      <c r="J62" s="16">
        <v>0</v>
      </c>
      <c r="K62" s="2">
        <v>0</v>
      </c>
      <c r="L62" s="2">
        <f t="shared" si="16"/>
        <v>0</v>
      </c>
      <c r="M62" s="16">
        <v>0</v>
      </c>
      <c r="N62">
        <v>0</v>
      </c>
      <c r="O62" s="2">
        <f t="shared" si="17"/>
        <v>0</v>
      </c>
      <c r="P62" s="16">
        <v>0</v>
      </c>
      <c r="Q62">
        <v>0</v>
      </c>
      <c r="R62" s="2">
        <f t="shared" si="18"/>
        <v>0</v>
      </c>
      <c r="S62" s="2">
        <v>3</v>
      </c>
      <c r="T62">
        <v>2</v>
      </c>
      <c r="U62" s="25">
        <f t="shared" si="19"/>
        <v>-1</v>
      </c>
      <c r="V62" s="2">
        <v>4</v>
      </c>
      <c r="W62" s="2">
        <v>4</v>
      </c>
      <c r="X62" s="2">
        <f t="shared" si="20"/>
        <v>0</v>
      </c>
      <c r="Y62" s="16">
        <v>2</v>
      </c>
      <c r="Z62" s="2">
        <v>2</v>
      </c>
      <c r="AA62" s="11">
        <f t="shared" si="21"/>
        <v>0</v>
      </c>
      <c r="AB62" s="2">
        <v>5</v>
      </c>
      <c r="AC62" s="2">
        <v>5</v>
      </c>
      <c r="AD62">
        <f t="shared" si="22"/>
        <v>0</v>
      </c>
      <c r="AE62" s="2">
        <v>0</v>
      </c>
      <c r="AF62" s="2">
        <v>0</v>
      </c>
      <c r="AG62" s="2">
        <f t="shared" si="23"/>
        <v>0</v>
      </c>
      <c r="AH62" s="2">
        <v>4</v>
      </c>
      <c r="AI62" s="2">
        <v>4</v>
      </c>
      <c r="AJ62">
        <f t="shared" si="24"/>
        <v>0</v>
      </c>
      <c r="AK62" s="2">
        <v>3</v>
      </c>
      <c r="AL62" s="2">
        <v>3</v>
      </c>
      <c r="AM62">
        <f t="shared" si="25"/>
        <v>0</v>
      </c>
      <c r="AN62" s="16">
        <v>2</v>
      </c>
      <c r="AO62" s="2">
        <v>2</v>
      </c>
      <c r="AP62">
        <f t="shared" si="26"/>
        <v>0</v>
      </c>
      <c r="AQ62" s="2">
        <v>2</v>
      </c>
      <c r="AR62" s="2">
        <v>2</v>
      </c>
      <c r="AS62" s="2">
        <f t="shared" si="27"/>
        <v>0</v>
      </c>
      <c r="AT62" s="2">
        <v>1</v>
      </c>
      <c r="AU62" s="2">
        <v>1</v>
      </c>
      <c r="AV62">
        <f t="shared" si="28"/>
        <v>0</v>
      </c>
      <c r="AW62" s="2">
        <v>2</v>
      </c>
      <c r="AX62" s="2">
        <v>2</v>
      </c>
      <c r="AY62" s="2">
        <f t="shared" si="29"/>
        <v>0</v>
      </c>
      <c r="AZ62" s="2">
        <v>0</v>
      </c>
      <c r="BA62" s="2">
        <v>1</v>
      </c>
      <c r="BB62" s="27">
        <f t="shared" si="30"/>
        <v>1</v>
      </c>
      <c r="BC62" s="2">
        <v>0</v>
      </c>
      <c r="BD62" s="2">
        <v>0</v>
      </c>
      <c r="BE62" s="2">
        <f t="shared" si="31"/>
        <v>0</v>
      </c>
    </row>
    <row r="63" spans="1:57" x14ac:dyDescent="0.25">
      <c r="A63">
        <v>119</v>
      </c>
      <c r="B63" t="s">
        <v>119</v>
      </c>
      <c r="C63" s="7">
        <v>1.81</v>
      </c>
      <c r="D63" s="2">
        <v>22</v>
      </c>
      <c r="E63" t="s">
        <v>33</v>
      </c>
      <c r="F63" t="s">
        <v>25</v>
      </c>
      <c r="G63" s="12" t="s">
        <v>158</v>
      </c>
      <c r="H63">
        <v>0</v>
      </c>
      <c r="I63" s="21">
        <v>0.5</v>
      </c>
      <c r="J63" s="16">
        <v>0</v>
      </c>
      <c r="K63" s="2">
        <v>0</v>
      </c>
      <c r="L63" s="2">
        <f t="shared" si="16"/>
        <v>0</v>
      </c>
      <c r="M63" s="16">
        <v>1</v>
      </c>
      <c r="N63">
        <v>1</v>
      </c>
      <c r="O63" s="2">
        <f t="shared" si="17"/>
        <v>0</v>
      </c>
      <c r="P63" s="16">
        <v>1</v>
      </c>
      <c r="Q63">
        <v>1</v>
      </c>
      <c r="R63" s="2">
        <f t="shared" si="18"/>
        <v>0</v>
      </c>
      <c r="S63" s="2">
        <v>2</v>
      </c>
      <c r="T63">
        <v>2</v>
      </c>
      <c r="U63">
        <f t="shared" si="19"/>
        <v>0</v>
      </c>
      <c r="V63" s="2">
        <v>3</v>
      </c>
      <c r="W63" s="2">
        <v>3</v>
      </c>
      <c r="X63" s="2">
        <f t="shared" si="20"/>
        <v>0</v>
      </c>
      <c r="Y63" s="16">
        <v>0</v>
      </c>
      <c r="Z63" s="2">
        <v>0</v>
      </c>
      <c r="AA63" s="11">
        <f t="shared" si="21"/>
        <v>0</v>
      </c>
      <c r="AB63" s="2">
        <v>4</v>
      </c>
      <c r="AC63" s="2">
        <v>4</v>
      </c>
      <c r="AD63">
        <f t="shared" si="22"/>
        <v>0</v>
      </c>
      <c r="AE63" s="2">
        <v>2</v>
      </c>
      <c r="AF63" s="2">
        <v>2</v>
      </c>
      <c r="AG63" s="2">
        <f t="shared" si="23"/>
        <v>0</v>
      </c>
      <c r="AH63" s="2">
        <v>4</v>
      </c>
      <c r="AI63" s="2">
        <v>4</v>
      </c>
      <c r="AJ63">
        <f t="shared" si="24"/>
        <v>0</v>
      </c>
      <c r="AK63" s="2">
        <v>2</v>
      </c>
      <c r="AL63" s="2">
        <v>2</v>
      </c>
      <c r="AM63">
        <f t="shared" si="25"/>
        <v>0</v>
      </c>
      <c r="AN63" s="16">
        <v>3</v>
      </c>
      <c r="AO63" s="2">
        <v>3</v>
      </c>
      <c r="AP63">
        <f t="shared" si="26"/>
        <v>0</v>
      </c>
      <c r="AQ63" s="2">
        <v>0</v>
      </c>
      <c r="AR63" s="2">
        <v>0</v>
      </c>
      <c r="AS63" s="2">
        <f t="shared" si="27"/>
        <v>0</v>
      </c>
      <c r="AT63" s="2">
        <v>1</v>
      </c>
      <c r="AU63" s="2">
        <v>1</v>
      </c>
      <c r="AV63">
        <f t="shared" si="28"/>
        <v>0</v>
      </c>
      <c r="AW63" s="2">
        <v>2</v>
      </c>
      <c r="AX63" s="2">
        <v>2</v>
      </c>
      <c r="AY63" s="2">
        <f t="shared" si="29"/>
        <v>0</v>
      </c>
      <c r="AZ63" s="2">
        <v>1</v>
      </c>
      <c r="BA63" s="2">
        <v>1</v>
      </c>
      <c r="BB63" s="14">
        <f t="shared" si="30"/>
        <v>0</v>
      </c>
      <c r="BC63" s="2">
        <v>2</v>
      </c>
      <c r="BD63" s="2">
        <v>2</v>
      </c>
      <c r="BE63" s="2">
        <f t="shared" si="31"/>
        <v>0</v>
      </c>
    </row>
    <row r="64" spans="1:57" x14ac:dyDescent="0.25">
      <c r="A64">
        <v>120</v>
      </c>
      <c r="B64" t="s">
        <v>9</v>
      </c>
      <c r="C64">
        <v>1.61</v>
      </c>
      <c r="D64" s="2">
        <v>135</v>
      </c>
      <c r="E64" t="s">
        <v>24</v>
      </c>
      <c r="F64" t="s">
        <v>25</v>
      </c>
      <c r="G64" t="s">
        <v>158</v>
      </c>
      <c r="H64">
        <v>0</v>
      </c>
      <c r="I64" s="21">
        <v>0.5</v>
      </c>
      <c r="J64" s="16">
        <v>0</v>
      </c>
      <c r="K64" s="2">
        <v>0</v>
      </c>
      <c r="L64" s="2">
        <f t="shared" si="16"/>
        <v>0</v>
      </c>
      <c r="M64" s="16">
        <v>0</v>
      </c>
      <c r="N64">
        <v>0</v>
      </c>
      <c r="O64" s="2">
        <f t="shared" si="17"/>
        <v>0</v>
      </c>
      <c r="P64" s="16">
        <v>0</v>
      </c>
      <c r="Q64">
        <v>0</v>
      </c>
      <c r="R64" s="2">
        <f t="shared" si="18"/>
        <v>0</v>
      </c>
      <c r="S64" s="2">
        <v>4</v>
      </c>
      <c r="T64">
        <v>4</v>
      </c>
      <c r="U64">
        <f t="shared" si="19"/>
        <v>0</v>
      </c>
      <c r="V64" s="2">
        <v>1</v>
      </c>
      <c r="W64" s="2">
        <v>1</v>
      </c>
      <c r="X64" s="2">
        <f t="shared" si="20"/>
        <v>0</v>
      </c>
      <c r="Y64" s="16">
        <v>4</v>
      </c>
      <c r="Z64" s="2">
        <v>4</v>
      </c>
      <c r="AA64" s="11">
        <f t="shared" si="21"/>
        <v>0</v>
      </c>
      <c r="AB64" s="2">
        <v>5</v>
      </c>
      <c r="AC64" s="2">
        <v>5</v>
      </c>
      <c r="AD64">
        <f t="shared" si="22"/>
        <v>0</v>
      </c>
      <c r="AE64" s="2">
        <v>2</v>
      </c>
      <c r="AF64" s="2">
        <v>2</v>
      </c>
      <c r="AG64" s="2">
        <f t="shared" si="23"/>
        <v>0</v>
      </c>
      <c r="AH64" s="2">
        <v>3</v>
      </c>
      <c r="AI64" s="2">
        <v>3</v>
      </c>
      <c r="AJ64">
        <f t="shared" si="24"/>
        <v>0</v>
      </c>
      <c r="AK64" s="2">
        <v>1</v>
      </c>
      <c r="AL64" s="2">
        <v>1</v>
      </c>
      <c r="AM64">
        <f t="shared" si="25"/>
        <v>0</v>
      </c>
      <c r="AN64" s="16">
        <v>1</v>
      </c>
      <c r="AO64" s="2">
        <v>1</v>
      </c>
      <c r="AP64">
        <f t="shared" si="26"/>
        <v>0</v>
      </c>
      <c r="AQ64" s="2">
        <v>0</v>
      </c>
      <c r="AR64" s="2">
        <v>0</v>
      </c>
      <c r="AS64" s="2">
        <f t="shared" si="27"/>
        <v>0</v>
      </c>
      <c r="AT64" s="2">
        <v>2</v>
      </c>
      <c r="AU64" s="2">
        <v>2</v>
      </c>
      <c r="AV64">
        <f t="shared" si="28"/>
        <v>0</v>
      </c>
      <c r="AW64" s="2">
        <v>2</v>
      </c>
      <c r="AX64" s="2">
        <v>2</v>
      </c>
      <c r="AY64" s="2">
        <f t="shared" si="29"/>
        <v>0</v>
      </c>
      <c r="AZ64" s="2">
        <v>2</v>
      </c>
      <c r="BA64" s="2">
        <v>2</v>
      </c>
      <c r="BB64" s="14">
        <f t="shared" si="30"/>
        <v>0</v>
      </c>
      <c r="BC64" s="2">
        <v>3</v>
      </c>
      <c r="BD64" s="2">
        <v>3</v>
      </c>
      <c r="BE64" s="2">
        <f t="shared" si="31"/>
        <v>0</v>
      </c>
    </row>
    <row r="65" spans="1:57" x14ac:dyDescent="0.25">
      <c r="A65">
        <v>121</v>
      </c>
      <c r="B65" t="s">
        <v>155</v>
      </c>
      <c r="C65">
        <v>0.44</v>
      </c>
      <c r="D65" s="2">
        <v>5</v>
      </c>
      <c r="E65" t="s">
        <v>153</v>
      </c>
      <c r="F65" t="s">
        <v>27</v>
      </c>
      <c r="G65" t="s">
        <v>157</v>
      </c>
      <c r="H65">
        <v>0</v>
      </c>
      <c r="I65" s="21">
        <v>0.75</v>
      </c>
      <c r="J65" s="16">
        <v>1</v>
      </c>
      <c r="K65" s="2">
        <v>1</v>
      </c>
      <c r="L65" s="2">
        <f t="shared" si="16"/>
        <v>0</v>
      </c>
      <c r="M65" s="16">
        <v>2</v>
      </c>
      <c r="N65">
        <v>2</v>
      </c>
      <c r="O65" s="2">
        <f t="shared" si="17"/>
        <v>0</v>
      </c>
      <c r="P65" s="16">
        <v>2</v>
      </c>
      <c r="Q65">
        <v>2</v>
      </c>
      <c r="R65" s="2">
        <f t="shared" si="18"/>
        <v>0</v>
      </c>
      <c r="S65" s="2">
        <v>1</v>
      </c>
      <c r="T65">
        <v>1</v>
      </c>
      <c r="U65">
        <f t="shared" si="19"/>
        <v>0</v>
      </c>
      <c r="V65" s="2">
        <v>4</v>
      </c>
      <c r="W65" s="2">
        <v>4</v>
      </c>
      <c r="X65" s="2">
        <f t="shared" si="20"/>
        <v>0</v>
      </c>
      <c r="Y65" s="16">
        <v>0</v>
      </c>
      <c r="Z65" s="2">
        <v>0</v>
      </c>
      <c r="AA65" s="11">
        <f t="shared" si="21"/>
        <v>0</v>
      </c>
      <c r="AB65" s="2">
        <v>3</v>
      </c>
      <c r="AC65" s="2">
        <v>3</v>
      </c>
      <c r="AD65">
        <f t="shared" si="22"/>
        <v>0</v>
      </c>
      <c r="AE65" s="2">
        <v>2</v>
      </c>
      <c r="AF65" s="2">
        <v>2</v>
      </c>
      <c r="AG65" s="2">
        <f t="shared" si="23"/>
        <v>0</v>
      </c>
      <c r="AH65" s="2">
        <v>4</v>
      </c>
      <c r="AI65" s="2">
        <v>4</v>
      </c>
      <c r="AJ65">
        <f t="shared" si="24"/>
        <v>0</v>
      </c>
      <c r="AK65" s="2">
        <v>3</v>
      </c>
      <c r="AL65" s="2">
        <v>3</v>
      </c>
      <c r="AM65">
        <f t="shared" si="25"/>
        <v>0</v>
      </c>
      <c r="AN65" s="16">
        <v>0</v>
      </c>
      <c r="AO65" s="2">
        <v>0</v>
      </c>
      <c r="AP65">
        <f t="shared" si="26"/>
        <v>0</v>
      </c>
      <c r="AQ65" s="2">
        <v>2</v>
      </c>
      <c r="AR65" s="2">
        <v>2</v>
      </c>
      <c r="AS65" s="2">
        <f t="shared" si="27"/>
        <v>0</v>
      </c>
      <c r="AT65" s="2">
        <v>2</v>
      </c>
      <c r="AU65" s="2">
        <v>2</v>
      </c>
      <c r="AV65">
        <f t="shared" si="28"/>
        <v>0</v>
      </c>
      <c r="AW65" s="2">
        <v>2</v>
      </c>
      <c r="AX65" s="2">
        <v>2</v>
      </c>
      <c r="AY65" s="2">
        <f t="shared" si="29"/>
        <v>0</v>
      </c>
      <c r="AZ65" s="2">
        <v>0</v>
      </c>
      <c r="BA65" s="2">
        <v>0</v>
      </c>
      <c r="BB65" s="14">
        <f t="shared" si="30"/>
        <v>0</v>
      </c>
      <c r="BC65" s="2">
        <v>3</v>
      </c>
      <c r="BD65" s="2">
        <v>3</v>
      </c>
      <c r="BE65" s="2">
        <f t="shared" si="31"/>
        <v>0</v>
      </c>
    </row>
    <row r="66" spans="1:57" x14ac:dyDescent="0.25">
      <c r="A66">
        <v>122</v>
      </c>
      <c r="B66" t="s">
        <v>119</v>
      </c>
      <c r="C66" s="7">
        <v>1.81</v>
      </c>
      <c r="D66" s="2">
        <v>15</v>
      </c>
      <c r="E66" t="s">
        <v>33</v>
      </c>
      <c r="F66" t="s">
        <v>25</v>
      </c>
      <c r="G66" t="s">
        <v>157</v>
      </c>
      <c r="H66">
        <v>0</v>
      </c>
      <c r="I66" s="21">
        <v>0.25</v>
      </c>
      <c r="J66" s="16">
        <v>0</v>
      </c>
      <c r="K66" s="2">
        <v>0</v>
      </c>
      <c r="L66" s="2">
        <f t="shared" si="16"/>
        <v>0</v>
      </c>
      <c r="M66" s="16">
        <v>0</v>
      </c>
      <c r="N66">
        <v>0</v>
      </c>
      <c r="O66" s="2">
        <f t="shared" si="17"/>
        <v>0</v>
      </c>
      <c r="P66" s="16">
        <v>0</v>
      </c>
      <c r="Q66">
        <v>0</v>
      </c>
      <c r="R66" s="2">
        <f t="shared" si="18"/>
        <v>0</v>
      </c>
      <c r="S66" s="2">
        <v>1</v>
      </c>
      <c r="T66">
        <v>1</v>
      </c>
      <c r="U66">
        <f t="shared" si="19"/>
        <v>0</v>
      </c>
      <c r="V66" s="2">
        <v>3</v>
      </c>
      <c r="W66" s="2">
        <v>3</v>
      </c>
      <c r="X66" s="2">
        <f t="shared" si="20"/>
        <v>0</v>
      </c>
      <c r="Y66" s="16">
        <v>0</v>
      </c>
      <c r="Z66" s="2">
        <v>0</v>
      </c>
      <c r="AA66" s="11">
        <f t="shared" si="21"/>
        <v>0</v>
      </c>
      <c r="AB66" s="2">
        <v>1</v>
      </c>
      <c r="AC66" s="2">
        <v>1</v>
      </c>
      <c r="AD66">
        <f t="shared" si="22"/>
        <v>0</v>
      </c>
      <c r="AE66" s="2">
        <v>2</v>
      </c>
      <c r="AF66" s="2">
        <v>2</v>
      </c>
      <c r="AG66" s="2">
        <f t="shared" si="23"/>
        <v>0</v>
      </c>
      <c r="AH66" s="2">
        <v>3</v>
      </c>
      <c r="AI66" s="2">
        <v>3</v>
      </c>
      <c r="AJ66">
        <f t="shared" si="24"/>
        <v>0</v>
      </c>
      <c r="AK66" s="2">
        <v>0</v>
      </c>
      <c r="AL66" s="2">
        <v>0</v>
      </c>
      <c r="AM66">
        <f t="shared" si="25"/>
        <v>0</v>
      </c>
      <c r="AN66" s="16">
        <v>0</v>
      </c>
      <c r="AO66" s="2">
        <v>0</v>
      </c>
      <c r="AP66">
        <f t="shared" si="26"/>
        <v>0</v>
      </c>
      <c r="AQ66" s="2">
        <v>0</v>
      </c>
      <c r="AR66" s="2">
        <v>0</v>
      </c>
      <c r="AS66" s="2">
        <f t="shared" si="27"/>
        <v>0</v>
      </c>
      <c r="AT66" s="2">
        <v>1</v>
      </c>
      <c r="AU66" s="2">
        <v>1</v>
      </c>
      <c r="AV66">
        <f t="shared" si="28"/>
        <v>0</v>
      </c>
      <c r="AW66" s="2">
        <v>2</v>
      </c>
      <c r="AX66" s="2">
        <v>2</v>
      </c>
      <c r="AY66" s="2">
        <f t="shared" si="29"/>
        <v>0</v>
      </c>
      <c r="AZ66" s="2">
        <v>0</v>
      </c>
      <c r="BA66" s="2">
        <v>0</v>
      </c>
      <c r="BB66" s="14">
        <f t="shared" si="30"/>
        <v>0</v>
      </c>
      <c r="BC66" s="2">
        <v>2</v>
      </c>
      <c r="BD66" s="2">
        <v>2</v>
      </c>
      <c r="BE66" s="2">
        <f t="shared" si="31"/>
        <v>0</v>
      </c>
    </row>
    <row r="67" spans="1:57" x14ac:dyDescent="0.25">
      <c r="A67">
        <v>124</v>
      </c>
      <c r="B67" t="s">
        <v>13</v>
      </c>
      <c r="C67">
        <v>-0.04</v>
      </c>
      <c r="D67" s="2">
        <v>60</v>
      </c>
      <c r="E67" t="s">
        <v>150</v>
      </c>
      <c r="F67" t="s">
        <v>25</v>
      </c>
      <c r="G67" t="s">
        <v>157</v>
      </c>
      <c r="H67">
        <v>0</v>
      </c>
      <c r="I67" s="21">
        <v>0.5</v>
      </c>
      <c r="J67" s="16">
        <v>0</v>
      </c>
      <c r="K67" s="2">
        <v>0</v>
      </c>
      <c r="L67" s="2">
        <f t="shared" si="16"/>
        <v>0</v>
      </c>
      <c r="M67" s="16">
        <v>2</v>
      </c>
      <c r="N67">
        <v>2</v>
      </c>
      <c r="O67" s="2">
        <f t="shared" si="17"/>
        <v>0</v>
      </c>
      <c r="P67" s="16">
        <v>2</v>
      </c>
      <c r="Q67">
        <v>2</v>
      </c>
      <c r="R67" s="2">
        <f t="shared" si="18"/>
        <v>0</v>
      </c>
      <c r="S67" s="2">
        <v>2</v>
      </c>
      <c r="T67">
        <v>2</v>
      </c>
      <c r="U67">
        <f t="shared" si="19"/>
        <v>0</v>
      </c>
      <c r="V67" s="2">
        <v>2</v>
      </c>
      <c r="W67" s="2">
        <v>3</v>
      </c>
      <c r="X67" s="24">
        <f t="shared" si="20"/>
        <v>1</v>
      </c>
      <c r="Y67" s="16">
        <v>6</v>
      </c>
      <c r="Z67" s="2">
        <v>6</v>
      </c>
      <c r="AA67" s="11">
        <f t="shared" si="21"/>
        <v>0</v>
      </c>
      <c r="AB67" s="2">
        <v>4</v>
      </c>
      <c r="AC67" s="2">
        <v>4</v>
      </c>
      <c r="AD67">
        <f t="shared" si="22"/>
        <v>0</v>
      </c>
      <c r="AE67" s="2">
        <v>2</v>
      </c>
      <c r="AF67" s="2">
        <v>2</v>
      </c>
      <c r="AG67" s="2">
        <f t="shared" si="23"/>
        <v>0</v>
      </c>
      <c r="AH67" s="2">
        <v>3</v>
      </c>
      <c r="AI67" s="2">
        <v>3</v>
      </c>
      <c r="AJ67">
        <f t="shared" si="24"/>
        <v>0</v>
      </c>
      <c r="AK67" s="2">
        <v>2</v>
      </c>
      <c r="AL67" s="2">
        <v>2</v>
      </c>
      <c r="AM67">
        <f t="shared" si="25"/>
        <v>0</v>
      </c>
      <c r="AN67" s="16">
        <v>0</v>
      </c>
      <c r="AO67" s="2">
        <v>0</v>
      </c>
      <c r="AP67">
        <f t="shared" si="26"/>
        <v>0</v>
      </c>
      <c r="AQ67" s="2">
        <v>1</v>
      </c>
      <c r="AR67" s="2">
        <v>1</v>
      </c>
      <c r="AS67" s="2">
        <f t="shared" si="27"/>
        <v>0</v>
      </c>
      <c r="AT67" s="2">
        <v>1</v>
      </c>
      <c r="AU67" s="2">
        <v>1</v>
      </c>
      <c r="AV67">
        <f t="shared" si="28"/>
        <v>0</v>
      </c>
      <c r="AW67" s="2">
        <v>1</v>
      </c>
      <c r="AX67" s="2">
        <v>1</v>
      </c>
      <c r="AY67" s="2">
        <f t="shared" si="29"/>
        <v>0</v>
      </c>
      <c r="AZ67" s="2">
        <v>1</v>
      </c>
      <c r="BA67" s="2">
        <v>1</v>
      </c>
      <c r="BB67" s="14">
        <f t="shared" si="30"/>
        <v>0</v>
      </c>
      <c r="BC67" s="2">
        <v>2</v>
      </c>
      <c r="BD67" s="2">
        <v>2</v>
      </c>
      <c r="BE67" s="2">
        <f t="shared" si="31"/>
        <v>0</v>
      </c>
    </row>
    <row r="68" spans="1:57" x14ac:dyDescent="0.25">
      <c r="A68">
        <v>125</v>
      </c>
      <c r="B68" t="s">
        <v>155</v>
      </c>
      <c r="C68">
        <v>0.44</v>
      </c>
      <c r="D68" s="2">
        <v>6</v>
      </c>
      <c r="E68" t="s">
        <v>153</v>
      </c>
      <c r="F68" t="s">
        <v>25</v>
      </c>
      <c r="G68" t="s">
        <v>158</v>
      </c>
      <c r="H68">
        <v>0</v>
      </c>
      <c r="I68" s="21">
        <v>0.5</v>
      </c>
      <c r="J68" s="16">
        <v>0</v>
      </c>
      <c r="K68" s="2">
        <v>0</v>
      </c>
      <c r="L68" s="2">
        <f t="shared" si="16"/>
        <v>0</v>
      </c>
      <c r="M68" s="16">
        <v>2</v>
      </c>
      <c r="N68">
        <v>2</v>
      </c>
      <c r="O68" s="2">
        <f t="shared" si="17"/>
        <v>0</v>
      </c>
      <c r="P68" s="16">
        <v>2</v>
      </c>
      <c r="Q68">
        <v>2</v>
      </c>
      <c r="R68" s="2">
        <f t="shared" si="18"/>
        <v>0</v>
      </c>
      <c r="S68" s="2">
        <v>2</v>
      </c>
      <c r="T68">
        <v>2</v>
      </c>
      <c r="U68">
        <f t="shared" si="19"/>
        <v>0</v>
      </c>
      <c r="V68" s="2">
        <v>1</v>
      </c>
      <c r="W68" s="2">
        <v>1</v>
      </c>
      <c r="X68" s="2">
        <f t="shared" si="20"/>
        <v>0</v>
      </c>
      <c r="Y68" s="16">
        <v>4</v>
      </c>
      <c r="Z68" s="2">
        <v>4</v>
      </c>
      <c r="AA68" s="11">
        <f t="shared" si="21"/>
        <v>0</v>
      </c>
      <c r="AB68" s="2">
        <v>5</v>
      </c>
      <c r="AC68" s="2">
        <v>5</v>
      </c>
      <c r="AD68">
        <f t="shared" si="22"/>
        <v>0</v>
      </c>
      <c r="AE68" s="2">
        <v>3</v>
      </c>
      <c r="AF68" s="2">
        <v>3</v>
      </c>
      <c r="AG68" s="2">
        <f t="shared" si="23"/>
        <v>0</v>
      </c>
      <c r="AH68" s="2">
        <v>3</v>
      </c>
      <c r="AI68" s="2">
        <v>3</v>
      </c>
      <c r="AJ68">
        <f t="shared" si="24"/>
        <v>0</v>
      </c>
      <c r="AK68" s="2">
        <v>2</v>
      </c>
      <c r="AL68" s="2">
        <v>2</v>
      </c>
      <c r="AM68">
        <f t="shared" si="25"/>
        <v>0</v>
      </c>
      <c r="AN68" s="16">
        <v>3</v>
      </c>
      <c r="AO68" s="2">
        <v>3</v>
      </c>
      <c r="AP68">
        <f t="shared" si="26"/>
        <v>0</v>
      </c>
      <c r="AQ68" s="2">
        <v>1</v>
      </c>
      <c r="AR68" s="2">
        <v>1</v>
      </c>
      <c r="AS68" s="2">
        <f t="shared" si="27"/>
        <v>0</v>
      </c>
      <c r="AT68" s="2">
        <v>1</v>
      </c>
      <c r="AU68" s="2">
        <v>1</v>
      </c>
      <c r="AV68">
        <f t="shared" si="28"/>
        <v>0</v>
      </c>
      <c r="AW68" s="2">
        <v>2</v>
      </c>
      <c r="AX68" s="2">
        <v>2</v>
      </c>
      <c r="AY68" s="2">
        <f t="shared" si="29"/>
        <v>0</v>
      </c>
      <c r="AZ68" s="2">
        <v>1</v>
      </c>
      <c r="BA68" s="2">
        <v>1</v>
      </c>
      <c r="BB68" s="14">
        <f t="shared" si="30"/>
        <v>0</v>
      </c>
      <c r="BC68" s="2">
        <v>1</v>
      </c>
      <c r="BD68" s="2">
        <v>1</v>
      </c>
      <c r="BE68" s="2">
        <f t="shared" si="31"/>
        <v>0</v>
      </c>
    </row>
    <row r="69" spans="1:57" x14ac:dyDescent="0.25">
      <c r="A69">
        <v>126</v>
      </c>
      <c r="B69" t="s">
        <v>119</v>
      </c>
      <c r="C69" s="7">
        <v>1.81</v>
      </c>
      <c r="D69" s="2">
        <v>18</v>
      </c>
      <c r="E69" t="s">
        <v>33</v>
      </c>
      <c r="F69" t="s">
        <v>27</v>
      </c>
      <c r="G69" t="s">
        <v>157</v>
      </c>
      <c r="H69">
        <v>0</v>
      </c>
      <c r="I69" s="21">
        <v>0.75</v>
      </c>
      <c r="J69" s="16">
        <v>0</v>
      </c>
      <c r="K69" s="2">
        <v>0</v>
      </c>
      <c r="L69" s="2">
        <f t="shared" si="16"/>
        <v>0</v>
      </c>
      <c r="M69" s="16">
        <v>0</v>
      </c>
      <c r="N69">
        <v>0</v>
      </c>
      <c r="O69" s="2">
        <f t="shared" si="17"/>
        <v>0</v>
      </c>
      <c r="P69" s="16">
        <v>0</v>
      </c>
      <c r="Q69">
        <v>0</v>
      </c>
      <c r="R69" s="2">
        <f t="shared" si="18"/>
        <v>0</v>
      </c>
      <c r="S69" s="2">
        <v>5</v>
      </c>
      <c r="T69">
        <v>5</v>
      </c>
      <c r="U69">
        <f t="shared" si="19"/>
        <v>0</v>
      </c>
      <c r="V69" s="2">
        <v>1</v>
      </c>
      <c r="W69" s="2">
        <v>1</v>
      </c>
      <c r="X69" s="2">
        <f t="shared" si="20"/>
        <v>0</v>
      </c>
      <c r="Y69" s="16">
        <v>1</v>
      </c>
      <c r="Z69" s="2">
        <v>1</v>
      </c>
      <c r="AA69" s="11">
        <f t="shared" si="21"/>
        <v>0</v>
      </c>
      <c r="AB69" s="2">
        <v>2</v>
      </c>
      <c r="AC69" s="2">
        <v>2</v>
      </c>
      <c r="AD69">
        <f t="shared" si="22"/>
        <v>0</v>
      </c>
      <c r="AE69" s="2">
        <v>0</v>
      </c>
      <c r="AF69" s="2">
        <v>0</v>
      </c>
      <c r="AG69" s="2">
        <f t="shared" si="23"/>
        <v>0</v>
      </c>
      <c r="AH69" s="2">
        <v>4</v>
      </c>
      <c r="AI69" s="2">
        <v>4</v>
      </c>
      <c r="AJ69">
        <f t="shared" si="24"/>
        <v>0</v>
      </c>
      <c r="AK69" s="2">
        <v>1</v>
      </c>
      <c r="AL69" s="2">
        <v>1</v>
      </c>
      <c r="AM69">
        <f t="shared" si="25"/>
        <v>0</v>
      </c>
      <c r="AN69" s="16">
        <v>1</v>
      </c>
      <c r="AO69" s="2">
        <v>1</v>
      </c>
      <c r="AP69">
        <f t="shared" si="26"/>
        <v>0</v>
      </c>
      <c r="AQ69" s="2">
        <v>0</v>
      </c>
      <c r="AR69" s="2">
        <v>0</v>
      </c>
      <c r="AS69" s="2">
        <f t="shared" si="27"/>
        <v>0</v>
      </c>
      <c r="AT69" s="2">
        <v>1</v>
      </c>
      <c r="AU69" s="2">
        <v>1</v>
      </c>
      <c r="AV69">
        <f t="shared" si="28"/>
        <v>0</v>
      </c>
      <c r="AW69" s="2">
        <v>2</v>
      </c>
      <c r="AX69" s="2">
        <v>2</v>
      </c>
      <c r="AY69" s="2">
        <f t="shared" si="29"/>
        <v>0</v>
      </c>
      <c r="AZ69" s="2">
        <v>1</v>
      </c>
      <c r="BA69" s="2">
        <v>1</v>
      </c>
      <c r="BB69" s="14">
        <f t="shared" si="30"/>
        <v>0</v>
      </c>
      <c r="BC69" s="2">
        <v>2</v>
      </c>
      <c r="BD69" s="2">
        <v>2</v>
      </c>
      <c r="BE69" s="2">
        <f t="shared" si="31"/>
        <v>0</v>
      </c>
    </row>
    <row r="70" spans="1:57" x14ac:dyDescent="0.25">
      <c r="A70">
        <v>129</v>
      </c>
      <c r="B70" t="s">
        <v>13</v>
      </c>
      <c r="C70">
        <v>-0.04</v>
      </c>
      <c r="D70" s="2">
        <v>40</v>
      </c>
      <c r="E70" t="s">
        <v>34</v>
      </c>
      <c r="F70" t="s">
        <v>27</v>
      </c>
      <c r="G70" t="s">
        <v>157</v>
      </c>
      <c r="H70">
        <v>0</v>
      </c>
      <c r="I70" s="21">
        <v>0.25</v>
      </c>
      <c r="J70" s="16">
        <v>0</v>
      </c>
      <c r="K70" s="2">
        <v>0</v>
      </c>
      <c r="L70" s="2">
        <f t="shared" si="16"/>
        <v>0</v>
      </c>
      <c r="M70" s="16">
        <v>2</v>
      </c>
      <c r="N70">
        <v>2</v>
      </c>
      <c r="O70" s="2">
        <f t="shared" si="17"/>
        <v>0</v>
      </c>
      <c r="P70" s="16">
        <v>2</v>
      </c>
      <c r="Q70">
        <v>2</v>
      </c>
      <c r="R70" s="2">
        <f t="shared" si="18"/>
        <v>0</v>
      </c>
      <c r="S70" s="2">
        <v>1</v>
      </c>
      <c r="T70">
        <v>1</v>
      </c>
      <c r="U70">
        <f t="shared" si="19"/>
        <v>0</v>
      </c>
      <c r="V70" s="2">
        <v>2</v>
      </c>
      <c r="W70" s="2">
        <v>2</v>
      </c>
      <c r="X70" s="2">
        <f t="shared" si="20"/>
        <v>0</v>
      </c>
      <c r="Y70" s="16">
        <v>2</v>
      </c>
      <c r="Z70" s="2">
        <v>2</v>
      </c>
      <c r="AA70" s="11">
        <f t="shared" si="21"/>
        <v>0</v>
      </c>
      <c r="AB70" s="2">
        <v>3</v>
      </c>
      <c r="AC70" s="2">
        <v>3</v>
      </c>
      <c r="AD70">
        <f t="shared" si="22"/>
        <v>0</v>
      </c>
      <c r="AE70" s="2">
        <v>0</v>
      </c>
      <c r="AF70" s="2">
        <v>0</v>
      </c>
      <c r="AG70" s="2">
        <f t="shared" si="23"/>
        <v>0</v>
      </c>
      <c r="AH70" s="2">
        <v>1</v>
      </c>
      <c r="AI70" s="2">
        <v>1</v>
      </c>
      <c r="AJ70">
        <f t="shared" si="24"/>
        <v>0</v>
      </c>
      <c r="AK70" s="2">
        <v>1</v>
      </c>
      <c r="AL70" s="2">
        <v>1</v>
      </c>
      <c r="AM70">
        <f t="shared" si="25"/>
        <v>0</v>
      </c>
      <c r="AN70" s="16">
        <v>1</v>
      </c>
      <c r="AO70" s="2">
        <v>1</v>
      </c>
      <c r="AP70">
        <f t="shared" si="26"/>
        <v>0</v>
      </c>
      <c r="AQ70" s="2">
        <v>3</v>
      </c>
      <c r="AR70" s="2">
        <v>3</v>
      </c>
      <c r="AS70" s="2">
        <f t="shared" si="27"/>
        <v>0</v>
      </c>
      <c r="AT70" s="2">
        <v>2</v>
      </c>
      <c r="AU70" s="2">
        <v>2</v>
      </c>
      <c r="AV70">
        <f t="shared" si="28"/>
        <v>0</v>
      </c>
      <c r="AW70" s="2">
        <v>1</v>
      </c>
      <c r="AX70" s="2">
        <v>1</v>
      </c>
      <c r="AY70" s="2">
        <f t="shared" si="29"/>
        <v>0</v>
      </c>
      <c r="AZ70" s="2">
        <v>0</v>
      </c>
      <c r="BA70" s="2">
        <v>0</v>
      </c>
      <c r="BB70" s="14">
        <f t="shared" si="30"/>
        <v>0</v>
      </c>
      <c r="BC70" s="2">
        <v>2</v>
      </c>
      <c r="BD70" s="2">
        <v>2</v>
      </c>
      <c r="BE70" s="2">
        <f t="shared" si="31"/>
        <v>0</v>
      </c>
    </row>
    <row r="71" spans="1:57" x14ac:dyDescent="0.25">
      <c r="A71">
        <v>130</v>
      </c>
      <c r="B71" t="s">
        <v>13</v>
      </c>
      <c r="C71">
        <v>-0.04</v>
      </c>
      <c r="D71" s="2">
        <v>103</v>
      </c>
      <c r="E71" t="s">
        <v>34</v>
      </c>
      <c r="F71" t="s">
        <v>25</v>
      </c>
      <c r="G71" t="s">
        <v>157</v>
      </c>
      <c r="H71">
        <v>0</v>
      </c>
      <c r="I71" s="21">
        <v>0.25</v>
      </c>
      <c r="J71" s="16">
        <v>0</v>
      </c>
      <c r="K71" s="2">
        <v>0</v>
      </c>
      <c r="L71" s="2">
        <f t="shared" si="16"/>
        <v>0</v>
      </c>
      <c r="M71" s="16">
        <v>2</v>
      </c>
      <c r="N71">
        <v>2</v>
      </c>
      <c r="O71" s="2">
        <f t="shared" si="17"/>
        <v>0</v>
      </c>
      <c r="P71" s="16">
        <v>2</v>
      </c>
      <c r="Q71">
        <v>2</v>
      </c>
      <c r="R71" s="2">
        <f t="shared" si="18"/>
        <v>0</v>
      </c>
      <c r="S71" s="2">
        <v>1</v>
      </c>
      <c r="T71">
        <v>1</v>
      </c>
      <c r="U71">
        <f t="shared" si="19"/>
        <v>0</v>
      </c>
      <c r="V71" s="2">
        <v>1</v>
      </c>
      <c r="W71" s="2">
        <v>1</v>
      </c>
      <c r="X71" s="2">
        <f t="shared" si="20"/>
        <v>0</v>
      </c>
      <c r="Y71" s="16">
        <v>2</v>
      </c>
      <c r="Z71" s="2">
        <v>2</v>
      </c>
      <c r="AA71" s="11">
        <f t="shared" si="21"/>
        <v>0</v>
      </c>
      <c r="AB71" s="2">
        <v>5</v>
      </c>
      <c r="AC71" s="2">
        <v>5</v>
      </c>
      <c r="AD71">
        <f t="shared" si="22"/>
        <v>0</v>
      </c>
      <c r="AE71" s="2">
        <v>0</v>
      </c>
      <c r="AF71" s="2">
        <v>0</v>
      </c>
      <c r="AG71" s="2">
        <f t="shared" si="23"/>
        <v>0</v>
      </c>
      <c r="AH71" s="2">
        <v>2</v>
      </c>
      <c r="AI71" s="2">
        <v>2</v>
      </c>
      <c r="AJ71">
        <f t="shared" si="24"/>
        <v>0</v>
      </c>
      <c r="AK71" s="2">
        <v>2</v>
      </c>
      <c r="AL71" s="2">
        <v>2</v>
      </c>
      <c r="AM71">
        <f t="shared" si="25"/>
        <v>0</v>
      </c>
      <c r="AN71" s="16">
        <v>1</v>
      </c>
      <c r="AO71" s="2">
        <v>1</v>
      </c>
      <c r="AP71">
        <f t="shared" si="26"/>
        <v>0</v>
      </c>
      <c r="AQ71" s="2">
        <v>0</v>
      </c>
      <c r="AR71" s="2">
        <v>0</v>
      </c>
      <c r="AS71" s="2">
        <f t="shared" si="27"/>
        <v>0</v>
      </c>
      <c r="AT71" s="2">
        <v>2</v>
      </c>
      <c r="AU71" s="2">
        <v>2</v>
      </c>
      <c r="AV71">
        <f t="shared" si="28"/>
        <v>0</v>
      </c>
      <c r="AW71" s="2">
        <v>2</v>
      </c>
      <c r="AX71" s="2">
        <v>2</v>
      </c>
      <c r="AY71" s="2">
        <f t="shared" si="29"/>
        <v>0</v>
      </c>
      <c r="AZ71" s="2">
        <v>0</v>
      </c>
      <c r="BA71" s="2">
        <v>0</v>
      </c>
      <c r="BB71" s="14">
        <f t="shared" si="30"/>
        <v>0</v>
      </c>
      <c r="BC71" s="2">
        <v>2</v>
      </c>
      <c r="BD71" s="2">
        <v>2</v>
      </c>
      <c r="BE71" s="2">
        <f t="shared" si="31"/>
        <v>0</v>
      </c>
    </row>
    <row r="72" spans="1:57" x14ac:dyDescent="0.25">
      <c r="A72">
        <v>134</v>
      </c>
      <c r="B72" t="s">
        <v>13</v>
      </c>
      <c r="C72">
        <v>-0.04</v>
      </c>
      <c r="D72" s="2">
        <v>101</v>
      </c>
      <c r="E72" t="s">
        <v>153</v>
      </c>
      <c r="F72" t="s">
        <v>27</v>
      </c>
      <c r="G72" t="s">
        <v>157</v>
      </c>
      <c r="H72">
        <v>0</v>
      </c>
      <c r="I72" s="21">
        <v>0.25</v>
      </c>
      <c r="J72" s="16">
        <v>0</v>
      </c>
      <c r="K72" s="2">
        <v>0</v>
      </c>
      <c r="L72" s="2">
        <f t="shared" si="16"/>
        <v>0</v>
      </c>
      <c r="M72" s="16">
        <v>0</v>
      </c>
      <c r="N72">
        <v>0</v>
      </c>
      <c r="O72" s="2">
        <f t="shared" si="17"/>
        <v>0</v>
      </c>
      <c r="P72" s="16">
        <v>0</v>
      </c>
      <c r="Q72">
        <v>0</v>
      </c>
      <c r="R72" s="2">
        <f t="shared" si="18"/>
        <v>0</v>
      </c>
      <c r="S72" s="2">
        <v>1</v>
      </c>
      <c r="T72">
        <v>1</v>
      </c>
      <c r="U72">
        <f t="shared" si="19"/>
        <v>0</v>
      </c>
      <c r="V72" s="2">
        <v>2</v>
      </c>
      <c r="W72" s="2">
        <v>2</v>
      </c>
      <c r="X72" s="2">
        <f t="shared" si="20"/>
        <v>0</v>
      </c>
      <c r="Y72" s="16">
        <v>3</v>
      </c>
      <c r="Z72" s="2">
        <v>3</v>
      </c>
      <c r="AA72" s="11">
        <f t="shared" si="21"/>
        <v>0</v>
      </c>
      <c r="AB72" s="2">
        <v>4</v>
      </c>
      <c r="AC72" s="2">
        <v>4</v>
      </c>
      <c r="AD72">
        <f t="shared" si="22"/>
        <v>0</v>
      </c>
      <c r="AE72" s="2">
        <v>1</v>
      </c>
      <c r="AF72" s="2">
        <v>1</v>
      </c>
      <c r="AG72" s="2">
        <f t="shared" si="23"/>
        <v>0</v>
      </c>
      <c r="AH72" s="2">
        <v>1</v>
      </c>
      <c r="AI72" s="2">
        <v>1</v>
      </c>
      <c r="AJ72">
        <f t="shared" si="24"/>
        <v>0</v>
      </c>
      <c r="AK72" s="2">
        <v>0</v>
      </c>
      <c r="AL72" s="2">
        <v>0</v>
      </c>
      <c r="AM72">
        <f t="shared" si="25"/>
        <v>0</v>
      </c>
      <c r="AN72" s="16">
        <v>0</v>
      </c>
      <c r="AO72" s="2">
        <v>0</v>
      </c>
      <c r="AP72">
        <f t="shared" si="26"/>
        <v>0</v>
      </c>
      <c r="AQ72" s="2">
        <v>0</v>
      </c>
      <c r="AR72" s="2">
        <v>0</v>
      </c>
      <c r="AS72" s="2">
        <f t="shared" si="27"/>
        <v>0</v>
      </c>
      <c r="AT72" s="2">
        <v>1</v>
      </c>
      <c r="AU72" s="2">
        <v>1</v>
      </c>
      <c r="AV72">
        <f t="shared" si="28"/>
        <v>0</v>
      </c>
      <c r="AW72" s="2">
        <v>2</v>
      </c>
      <c r="AX72" s="2">
        <v>2</v>
      </c>
      <c r="AY72" s="2">
        <f t="shared" si="29"/>
        <v>0</v>
      </c>
      <c r="AZ72" s="2">
        <v>0</v>
      </c>
      <c r="BA72" s="2">
        <v>0</v>
      </c>
      <c r="BB72" s="14">
        <f t="shared" si="30"/>
        <v>0</v>
      </c>
      <c r="BC72" s="2">
        <v>0</v>
      </c>
      <c r="BD72" s="2">
        <v>0</v>
      </c>
      <c r="BE72" s="2">
        <f t="shared" si="31"/>
        <v>0</v>
      </c>
    </row>
    <row r="73" spans="1:57" x14ac:dyDescent="0.25">
      <c r="A73">
        <v>135</v>
      </c>
      <c r="B73" t="s">
        <v>13</v>
      </c>
      <c r="C73">
        <v>-0.04</v>
      </c>
      <c r="D73" s="2">
        <v>100</v>
      </c>
      <c r="E73" t="s">
        <v>150</v>
      </c>
      <c r="F73" t="s">
        <v>31</v>
      </c>
      <c r="G73" t="s">
        <v>158</v>
      </c>
      <c r="H73">
        <v>0</v>
      </c>
      <c r="I73" s="21">
        <v>0.5</v>
      </c>
      <c r="J73" s="16">
        <v>0</v>
      </c>
      <c r="K73" s="2">
        <v>0</v>
      </c>
      <c r="L73" s="2">
        <f t="shared" si="16"/>
        <v>0</v>
      </c>
      <c r="M73" s="16">
        <v>0</v>
      </c>
      <c r="N73">
        <v>0</v>
      </c>
      <c r="O73" s="2">
        <f t="shared" si="17"/>
        <v>0</v>
      </c>
      <c r="P73" s="16">
        <v>0</v>
      </c>
      <c r="Q73" s="2">
        <v>1</v>
      </c>
      <c r="R73" s="24">
        <f t="shared" si="18"/>
        <v>1</v>
      </c>
      <c r="S73" s="2">
        <v>2</v>
      </c>
      <c r="T73">
        <v>2</v>
      </c>
      <c r="U73">
        <f t="shared" si="19"/>
        <v>0</v>
      </c>
      <c r="V73" s="2">
        <v>3</v>
      </c>
      <c r="W73" s="2">
        <v>3</v>
      </c>
      <c r="X73" s="2">
        <f t="shared" si="20"/>
        <v>0</v>
      </c>
      <c r="Y73" s="16">
        <v>4</v>
      </c>
      <c r="Z73" s="2">
        <v>4</v>
      </c>
      <c r="AA73" s="11">
        <f t="shared" si="21"/>
        <v>0</v>
      </c>
      <c r="AB73" s="2">
        <v>5</v>
      </c>
      <c r="AC73" s="2">
        <v>5</v>
      </c>
      <c r="AD73">
        <f t="shared" si="22"/>
        <v>0</v>
      </c>
      <c r="AE73" s="2">
        <v>2</v>
      </c>
      <c r="AF73" s="2">
        <v>2</v>
      </c>
      <c r="AG73" s="2">
        <f t="shared" si="23"/>
        <v>0</v>
      </c>
      <c r="AH73" s="2">
        <v>2</v>
      </c>
      <c r="AI73" s="2">
        <v>2</v>
      </c>
      <c r="AJ73">
        <f t="shared" si="24"/>
        <v>0</v>
      </c>
      <c r="AK73" s="2">
        <v>2</v>
      </c>
      <c r="AL73" s="2">
        <v>2</v>
      </c>
      <c r="AM73">
        <f t="shared" si="25"/>
        <v>0</v>
      </c>
      <c r="AN73" s="16">
        <v>0</v>
      </c>
      <c r="AO73" s="2">
        <v>0</v>
      </c>
      <c r="AP73">
        <f t="shared" si="26"/>
        <v>0</v>
      </c>
      <c r="AQ73" s="2">
        <v>0</v>
      </c>
      <c r="AR73" s="2">
        <v>0</v>
      </c>
      <c r="AS73" s="2">
        <f t="shared" si="27"/>
        <v>0</v>
      </c>
      <c r="AT73" s="2">
        <v>1</v>
      </c>
      <c r="AU73" s="2">
        <v>1</v>
      </c>
      <c r="AV73">
        <f t="shared" si="28"/>
        <v>0</v>
      </c>
      <c r="AW73" s="2">
        <v>1</v>
      </c>
      <c r="AX73" s="2">
        <v>1</v>
      </c>
      <c r="AY73" s="2">
        <f t="shared" si="29"/>
        <v>0</v>
      </c>
      <c r="AZ73" s="2">
        <v>2</v>
      </c>
      <c r="BA73" s="2">
        <v>2</v>
      </c>
      <c r="BB73" s="14">
        <f t="shared" si="30"/>
        <v>0</v>
      </c>
      <c r="BC73" s="2">
        <v>2</v>
      </c>
      <c r="BD73" s="2">
        <v>2</v>
      </c>
      <c r="BE73" s="2">
        <f t="shared" si="31"/>
        <v>0</v>
      </c>
    </row>
    <row r="74" spans="1:57" x14ac:dyDescent="0.25">
      <c r="A74">
        <v>136</v>
      </c>
      <c r="B74" t="s">
        <v>13</v>
      </c>
      <c r="C74">
        <v>-0.04</v>
      </c>
      <c r="D74" s="2">
        <v>40</v>
      </c>
      <c r="E74" t="s">
        <v>150</v>
      </c>
      <c r="F74" t="s">
        <v>25</v>
      </c>
      <c r="G74" t="s">
        <v>158</v>
      </c>
      <c r="H74">
        <v>0</v>
      </c>
      <c r="I74" s="21">
        <v>0.75</v>
      </c>
      <c r="J74" s="16">
        <v>0</v>
      </c>
      <c r="K74" s="2">
        <v>0</v>
      </c>
      <c r="L74" s="2">
        <f t="shared" si="16"/>
        <v>0</v>
      </c>
      <c r="M74" s="16">
        <v>1</v>
      </c>
      <c r="N74" s="2">
        <v>2</v>
      </c>
      <c r="O74" s="24">
        <f t="shared" si="17"/>
        <v>1</v>
      </c>
      <c r="P74" s="16">
        <v>2</v>
      </c>
      <c r="Q74">
        <v>2</v>
      </c>
      <c r="R74" s="2">
        <f t="shared" si="18"/>
        <v>0</v>
      </c>
      <c r="S74" s="2">
        <v>2</v>
      </c>
      <c r="T74">
        <v>2</v>
      </c>
      <c r="U74">
        <f t="shared" si="19"/>
        <v>0</v>
      </c>
      <c r="V74" s="2">
        <v>2</v>
      </c>
      <c r="W74" s="2">
        <v>2</v>
      </c>
      <c r="X74" s="2">
        <f t="shared" si="20"/>
        <v>0</v>
      </c>
      <c r="Y74" s="16">
        <v>3</v>
      </c>
      <c r="Z74" s="2">
        <v>3</v>
      </c>
      <c r="AA74" s="11">
        <f t="shared" si="21"/>
        <v>0</v>
      </c>
      <c r="AB74" s="2">
        <v>4</v>
      </c>
      <c r="AC74" s="2">
        <v>5</v>
      </c>
      <c r="AD74" s="25">
        <f t="shared" si="22"/>
        <v>1</v>
      </c>
      <c r="AE74" s="2">
        <v>2</v>
      </c>
      <c r="AF74" s="2">
        <v>2</v>
      </c>
      <c r="AG74" s="2">
        <f t="shared" si="23"/>
        <v>0</v>
      </c>
      <c r="AH74" s="2">
        <v>3</v>
      </c>
      <c r="AI74" s="2">
        <v>3</v>
      </c>
      <c r="AJ74">
        <f t="shared" si="24"/>
        <v>0</v>
      </c>
      <c r="AK74" s="2">
        <v>2</v>
      </c>
      <c r="AL74" s="2">
        <v>2</v>
      </c>
      <c r="AM74">
        <f t="shared" si="25"/>
        <v>0</v>
      </c>
      <c r="AN74" s="16">
        <v>1</v>
      </c>
      <c r="AO74" s="2">
        <v>1</v>
      </c>
      <c r="AP74">
        <f t="shared" si="26"/>
        <v>0</v>
      </c>
      <c r="AQ74" s="2">
        <v>2</v>
      </c>
      <c r="AR74" s="2">
        <v>2</v>
      </c>
      <c r="AS74" s="2">
        <f t="shared" si="27"/>
        <v>0</v>
      </c>
      <c r="AT74" s="2">
        <v>2</v>
      </c>
      <c r="AU74" s="2">
        <v>2</v>
      </c>
      <c r="AV74">
        <f t="shared" si="28"/>
        <v>0</v>
      </c>
      <c r="AW74" s="2">
        <v>2</v>
      </c>
      <c r="AX74" s="2">
        <v>2</v>
      </c>
      <c r="AY74" s="2">
        <f t="shared" si="29"/>
        <v>0</v>
      </c>
      <c r="AZ74" s="2">
        <v>0</v>
      </c>
      <c r="BA74" s="2">
        <v>0</v>
      </c>
      <c r="BB74" s="14">
        <f t="shared" si="30"/>
        <v>0</v>
      </c>
      <c r="BC74" s="2">
        <v>2</v>
      </c>
      <c r="BD74" s="2">
        <v>2</v>
      </c>
      <c r="BE74" s="2">
        <f t="shared" si="31"/>
        <v>0</v>
      </c>
    </row>
    <row r="75" spans="1:57" x14ac:dyDescent="0.25">
      <c r="A75">
        <v>137</v>
      </c>
      <c r="B75" t="s">
        <v>13</v>
      </c>
      <c r="C75">
        <v>-0.04</v>
      </c>
      <c r="D75" s="2">
        <v>101</v>
      </c>
      <c r="E75" t="s">
        <v>150</v>
      </c>
      <c r="F75" t="s">
        <v>25</v>
      </c>
      <c r="G75" t="s">
        <v>158</v>
      </c>
      <c r="H75">
        <v>0</v>
      </c>
      <c r="I75" s="21">
        <v>1</v>
      </c>
      <c r="J75" s="16">
        <v>0</v>
      </c>
      <c r="K75" s="2">
        <v>0</v>
      </c>
      <c r="L75" s="2">
        <f t="shared" si="16"/>
        <v>0</v>
      </c>
      <c r="M75" s="16">
        <v>0</v>
      </c>
      <c r="N75">
        <v>0</v>
      </c>
      <c r="O75" s="2">
        <f t="shared" si="17"/>
        <v>0</v>
      </c>
      <c r="P75" s="16">
        <v>0</v>
      </c>
      <c r="Q75">
        <v>0</v>
      </c>
      <c r="R75" s="2">
        <f t="shared" si="18"/>
        <v>0</v>
      </c>
      <c r="S75" s="2">
        <v>2</v>
      </c>
      <c r="T75">
        <v>2</v>
      </c>
      <c r="U75">
        <f t="shared" si="19"/>
        <v>0</v>
      </c>
      <c r="V75" s="2">
        <v>2</v>
      </c>
      <c r="W75" s="2">
        <v>3</v>
      </c>
      <c r="X75" s="24">
        <f t="shared" si="20"/>
        <v>1</v>
      </c>
      <c r="Y75" s="16">
        <v>0</v>
      </c>
      <c r="Z75" s="2">
        <v>0</v>
      </c>
      <c r="AA75" s="11">
        <f t="shared" si="21"/>
        <v>0</v>
      </c>
      <c r="AB75" s="2">
        <v>5</v>
      </c>
      <c r="AC75" s="2">
        <v>5</v>
      </c>
      <c r="AD75">
        <f t="shared" si="22"/>
        <v>0</v>
      </c>
      <c r="AE75" s="2">
        <v>3</v>
      </c>
      <c r="AF75" s="2">
        <v>3</v>
      </c>
      <c r="AG75" s="2">
        <f t="shared" si="23"/>
        <v>0</v>
      </c>
      <c r="AH75" s="2">
        <v>3</v>
      </c>
      <c r="AI75" s="2">
        <v>3</v>
      </c>
      <c r="AJ75">
        <f t="shared" si="24"/>
        <v>0</v>
      </c>
      <c r="AK75" s="2">
        <v>1</v>
      </c>
      <c r="AL75" s="2">
        <v>1</v>
      </c>
      <c r="AM75">
        <f t="shared" si="25"/>
        <v>0</v>
      </c>
      <c r="AN75" s="16">
        <v>2</v>
      </c>
      <c r="AO75" s="2">
        <v>2</v>
      </c>
      <c r="AP75">
        <f t="shared" si="26"/>
        <v>0</v>
      </c>
      <c r="AQ75" s="2">
        <v>1</v>
      </c>
      <c r="AR75" s="2">
        <v>1</v>
      </c>
      <c r="AS75" s="2">
        <f t="shared" si="27"/>
        <v>0</v>
      </c>
      <c r="AT75" s="2">
        <v>1</v>
      </c>
      <c r="AU75" s="2">
        <v>1</v>
      </c>
      <c r="AV75">
        <f t="shared" si="28"/>
        <v>0</v>
      </c>
      <c r="AW75" s="2">
        <v>2</v>
      </c>
      <c r="AX75" s="2">
        <v>2</v>
      </c>
      <c r="AY75" s="2">
        <f t="shared" si="29"/>
        <v>0</v>
      </c>
      <c r="AZ75" s="2">
        <v>0</v>
      </c>
      <c r="BA75" s="2">
        <v>0</v>
      </c>
      <c r="BB75" s="14">
        <f t="shared" si="30"/>
        <v>0</v>
      </c>
      <c r="BC75" s="2">
        <v>2</v>
      </c>
      <c r="BD75" s="2">
        <v>2</v>
      </c>
      <c r="BE75" s="2">
        <f t="shared" si="31"/>
        <v>0</v>
      </c>
    </row>
    <row r="76" spans="1:57" x14ac:dyDescent="0.25">
      <c r="A76">
        <v>139</v>
      </c>
      <c r="B76" t="s">
        <v>9</v>
      </c>
      <c r="C76">
        <v>1.61</v>
      </c>
      <c r="D76" s="2">
        <v>7</v>
      </c>
      <c r="E76" t="s">
        <v>24</v>
      </c>
      <c r="F76" t="s">
        <v>28</v>
      </c>
      <c r="G76" t="s">
        <v>158</v>
      </c>
      <c r="H76">
        <v>0</v>
      </c>
      <c r="I76" s="21">
        <v>1</v>
      </c>
      <c r="J76" s="16">
        <v>1</v>
      </c>
      <c r="K76" s="2">
        <v>1</v>
      </c>
      <c r="L76" s="2">
        <f t="shared" si="16"/>
        <v>0</v>
      </c>
      <c r="M76" s="16">
        <v>2</v>
      </c>
      <c r="N76">
        <v>2</v>
      </c>
      <c r="O76" s="2">
        <f t="shared" si="17"/>
        <v>0</v>
      </c>
      <c r="P76" s="16">
        <v>0</v>
      </c>
      <c r="Q76">
        <v>0</v>
      </c>
      <c r="R76" s="2">
        <f t="shared" si="18"/>
        <v>0</v>
      </c>
      <c r="S76" s="2">
        <v>4</v>
      </c>
      <c r="T76">
        <v>4</v>
      </c>
      <c r="U76">
        <f t="shared" si="19"/>
        <v>0</v>
      </c>
      <c r="V76" s="2">
        <v>3</v>
      </c>
      <c r="W76" s="2">
        <v>3</v>
      </c>
      <c r="X76" s="2">
        <f t="shared" si="20"/>
        <v>0</v>
      </c>
      <c r="Y76" s="16">
        <v>0</v>
      </c>
      <c r="Z76" s="2">
        <v>0</v>
      </c>
      <c r="AA76" s="11">
        <f t="shared" si="21"/>
        <v>0</v>
      </c>
      <c r="AB76" s="2">
        <v>2</v>
      </c>
      <c r="AC76" s="2">
        <v>2</v>
      </c>
      <c r="AD76">
        <f t="shared" si="22"/>
        <v>0</v>
      </c>
      <c r="AE76" s="2">
        <v>1</v>
      </c>
      <c r="AF76" s="2">
        <v>1</v>
      </c>
      <c r="AG76" s="2">
        <f t="shared" si="23"/>
        <v>0</v>
      </c>
      <c r="AH76" s="2">
        <v>4</v>
      </c>
      <c r="AI76" s="2">
        <v>4</v>
      </c>
      <c r="AJ76">
        <f t="shared" si="24"/>
        <v>0</v>
      </c>
      <c r="AK76" s="2">
        <v>2</v>
      </c>
      <c r="AL76" s="2">
        <v>2</v>
      </c>
      <c r="AM76">
        <f t="shared" si="25"/>
        <v>0</v>
      </c>
      <c r="AN76" s="16">
        <v>3</v>
      </c>
      <c r="AO76" s="2">
        <v>3</v>
      </c>
      <c r="AP76">
        <f t="shared" si="26"/>
        <v>0</v>
      </c>
      <c r="AQ76" s="2">
        <v>0</v>
      </c>
      <c r="AR76" s="2">
        <v>0</v>
      </c>
      <c r="AS76" s="2">
        <f t="shared" si="27"/>
        <v>0</v>
      </c>
      <c r="AT76" s="2">
        <v>2</v>
      </c>
      <c r="AU76" s="2">
        <v>2</v>
      </c>
      <c r="AV76">
        <f t="shared" si="28"/>
        <v>0</v>
      </c>
      <c r="AW76" s="2">
        <v>2</v>
      </c>
      <c r="AX76" s="2">
        <v>2</v>
      </c>
      <c r="AY76" s="2">
        <f t="shared" si="29"/>
        <v>0</v>
      </c>
      <c r="AZ76" s="2">
        <v>1</v>
      </c>
      <c r="BA76" s="2">
        <v>1</v>
      </c>
      <c r="BB76" s="14">
        <f t="shared" si="30"/>
        <v>0</v>
      </c>
      <c r="BC76" s="2">
        <v>2</v>
      </c>
      <c r="BD76" s="2">
        <v>2</v>
      </c>
      <c r="BE76" s="2">
        <f t="shared" si="31"/>
        <v>0</v>
      </c>
    </row>
    <row r="77" spans="1:57" x14ac:dyDescent="0.25">
      <c r="A77">
        <v>140</v>
      </c>
      <c r="B77" t="s">
        <v>9</v>
      </c>
      <c r="C77">
        <v>1.61</v>
      </c>
      <c r="D77" s="2">
        <v>7</v>
      </c>
      <c r="E77" t="s">
        <v>24</v>
      </c>
      <c r="F77" t="s">
        <v>25</v>
      </c>
      <c r="G77" t="s">
        <v>158</v>
      </c>
      <c r="H77">
        <v>0</v>
      </c>
      <c r="I77" s="21">
        <v>0.25</v>
      </c>
      <c r="J77" s="16">
        <v>1</v>
      </c>
      <c r="K77" s="2">
        <v>1</v>
      </c>
      <c r="L77" s="2">
        <f t="shared" si="16"/>
        <v>0</v>
      </c>
      <c r="M77" s="16">
        <v>0</v>
      </c>
      <c r="N77">
        <v>0</v>
      </c>
      <c r="O77" s="2">
        <f t="shared" si="17"/>
        <v>0</v>
      </c>
      <c r="P77" s="16">
        <v>2</v>
      </c>
      <c r="Q77">
        <v>2</v>
      </c>
      <c r="R77" s="2">
        <f t="shared" si="18"/>
        <v>0</v>
      </c>
      <c r="S77" s="2">
        <v>2</v>
      </c>
      <c r="T77">
        <v>2</v>
      </c>
      <c r="U77">
        <f t="shared" si="19"/>
        <v>0</v>
      </c>
      <c r="V77" s="2">
        <v>1</v>
      </c>
      <c r="W77" s="2">
        <v>1</v>
      </c>
      <c r="X77" s="2">
        <f t="shared" si="20"/>
        <v>0</v>
      </c>
      <c r="Y77" s="16">
        <v>0</v>
      </c>
      <c r="Z77" s="2">
        <v>0</v>
      </c>
      <c r="AA77" s="11">
        <f t="shared" si="21"/>
        <v>0</v>
      </c>
      <c r="AB77" s="2">
        <v>1</v>
      </c>
      <c r="AC77" s="2">
        <v>1</v>
      </c>
      <c r="AD77">
        <f t="shared" si="22"/>
        <v>0</v>
      </c>
      <c r="AE77" s="2">
        <v>2</v>
      </c>
      <c r="AF77" s="2">
        <v>2</v>
      </c>
      <c r="AG77" s="2">
        <f t="shared" si="23"/>
        <v>0</v>
      </c>
      <c r="AH77" s="2">
        <v>1</v>
      </c>
      <c r="AI77" s="2">
        <v>1</v>
      </c>
      <c r="AJ77">
        <f t="shared" si="24"/>
        <v>0</v>
      </c>
      <c r="AK77" s="2">
        <v>0</v>
      </c>
      <c r="AL77" s="2">
        <v>0</v>
      </c>
      <c r="AM77">
        <f t="shared" si="25"/>
        <v>0</v>
      </c>
      <c r="AN77" s="16">
        <v>0</v>
      </c>
      <c r="AO77" s="2">
        <v>0</v>
      </c>
      <c r="AP77">
        <f t="shared" si="26"/>
        <v>0</v>
      </c>
      <c r="AQ77" s="2">
        <v>0</v>
      </c>
      <c r="AR77" s="2">
        <v>0</v>
      </c>
      <c r="AS77" s="2">
        <f t="shared" si="27"/>
        <v>0</v>
      </c>
      <c r="AT77" s="2">
        <v>3</v>
      </c>
      <c r="AU77" s="2">
        <v>3</v>
      </c>
      <c r="AV77">
        <f t="shared" si="28"/>
        <v>0</v>
      </c>
      <c r="AW77" s="2">
        <v>2</v>
      </c>
      <c r="AX77" s="2">
        <v>2</v>
      </c>
      <c r="AY77" s="2">
        <f t="shared" si="29"/>
        <v>0</v>
      </c>
      <c r="AZ77" s="2">
        <v>0</v>
      </c>
      <c r="BA77" s="2">
        <v>0</v>
      </c>
      <c r="BB77" s="14">
        <f t="shared" si="30"/>
        <v>0</v>
      </c>
      <c r="BC77" s="2">
        <v>1</v>
      </c>
      <c r="BD77" s="2">
        <v>1</v>
      </c>
      <c r="BE77" s="2">
        <f t="shared" si="31"/>
        <v>0</v>
      </c>
    </row>
    <row r="78" spans="1:57" x14ac:dyDescent="0.25">
      <c r="A78">
        <v>141</v>
      </c>
      <c r="B78" t="s">
        <v>9</v>
      </c>
      <c r="C78">
        <v>1.61</v>
      </c>
      <c r="D78" s="2">
        <v>17</v>
      </c>
      <c r="E78" t="s">
        <v>24</v>
      </c>
      <c r="F78" t="s">
        <v>25</v>
      </c>
      <c r="G78" t="s">
        <v>157</v>
      </c>
      <c r="H78">
        <v>0</v>
      </c>
      <c r="I78" s="21">
        <v>0.5</v>
      </c>
      <c r="J78" s="16">
        <v>2</v>
      </c>
      <c r="K78" s="2">
        <v>2</v>
      </c>
      <c r="L78" s="2">
        <f t="shared" si="16"/>
        <v>0</v>
      </c>
      <c r="M78" s="16">
        <v>0</v>
      </c>
      <c r="N78">
        <v>0</v>
      </c>
      <c r="O78" s="2">
        <f t="shared" si="17"/>
        <v>0</v>
      </c>
      <c r="P78" s="16">
        <v>0</v>
      </c>
      <c r="Q78">
        <v>0</v>
      </c>
      <c r="R78" s="2">
        <f t="shared" si="18"/>
        <v>0</v>
      </c>
      <c r="S78" s="2">
        <v>2</v>
      </c>
      <c r="T78">
        <v>2</v>
      </c>
      <c r="U78">
        <f t="shared" si="19"/>
        <v>0</v>
      </c>
      <c r="V78" s="2">
        <v>1</v>
      </c>
      <c r="W78" s="2">
        <v>2</v>
      </c>
      <c r="X78" s="24">
        <f t="shared" si="20"/>
        <v>1</v>
      </c>
      <c r="Y78" s="16">
        <v>2</v>
      </c>
      <c r="Z78" s="2">
        <v>2</v>
      </c>
      <c r="AA78" s="11">
        <f t="shared" si="21"/>
        <v>0</v>
      </c>
      <c r="AB78" s="2">
        <v>5</v>
      </c>
      <c r="AC78" s="2">
        <v>5</v>
      </c>
      <c r="AD78">
        <f t="shared" si="22"/>
        <v>0</v>
      </c>
      <c r="AE78" s="2">
        <v>1</v>
      </c>
      <c r="AF78" s="2">
        <v>1</v>
      </c>
      <c r="AG78" s="2">
        <f t="shared" si="23"/>
        <v>0</v>
      </c>
      <c r="AH78" s="2">
        <v>4</v>
      </c>
      <c r="AI78" s="2">
        <v>4</v>
      </c>
      <c r="AJ78">
        <f t="shared" si="24"/>
        <v>0</v>
      </c>
      <c r="AK78" s="2">
        <v>2</v>
      </c>
      <c r="AL78" s="2">
        <v>2</v>
      </c>
      <c r="AM78">
        <f t="shared" si="25"/>
        <v>0</v>
      </c>
      <c r="AN78" s="16">
        <v>3</v>
      </c>
      <c r="AO78" s="2">
        <v>3</v>
      </c>
      <c r="AP78">
        <f t="shared" si="26"/>
        <v>0</v>
      </c>
      <c r="AQ78" s="2">
        <v>0</v>
      </c>
      <c r="AR78" s="2">
        <v>0</v>
      </c>
      <c r="AS78" s="2">
        <f t="shared" si="27"/>
        <v>0</v>
      </c>
      <c r="AT78" s="2">
        <v>3</v>
      </c>
      <c r="AU78" s="2">
        <v>3</v>
      </c>
      <c r="AV78">
        <f t="shared" si="28"/>
        <v>0</v>
      </c>
      <c r="AW78" s="2">
        <v>2</v>
      </c>
      <c r="AX78" s="2">
        <v>2</v>
      </c>
      <c r="AY78" s="2">
        <f t="shared" si="29"/>
        <v>0</v>
      </c>
      <c r="AZ78" s="2">
        <v>0</v>
      </c>
      <c r="BA78" s="2">
        <v>0</v>
      </c>
      <c r="BB78" s="14">
        <f t="shared" si="30"/>
        <v>0</v>
      </c>
      <c r="BC78" s="2">
        <v>3</v>
      </c>
      <c r="BD78" s="2">
        <v>2</v>
      </c>
      <c r="BE78" s="24">
        <f t="shared" si="31"/>
        <v>-1</v>
      </c>
    </row>
    <row r="79" spans="1:57" x14ac:dyDescent="0.25">
      <c r="A79">
        <v>142</v>
      </c>
      <c r="B79" t="s">
        <v>13</v>
      </c>
      <c r="C79">
        <v>-0.04</v>
      </c>
      <c r="D79" s="2">
        <v>103</v>
      </c>
      <c r="E79" t="s">
        <v>34</v>
      </c>
      <c r="F79" t="s">
        <v>25</v>
      </c>
      <c r="G79" t="s">
        <v>157</v>
      </c>
      <c r="H79">
        <v>0</v>
      </c>
      <c r="I79" s="21">
        <v>0.25</v>
      </c>
      <c r="J79" s="16">
        <v>0</v>
      </c>
      <c r="K79" s="2">
        <v>0</v>
      </c>
      <c r="L79" s="2">
        <f t="shared" si="16"/>
        <v>0</v>
      </c>
      <c r="M79" s="16">
        <v>0</v>
      </c>
      <c r="N79">
        <v>2</v>
      </c>
      <c r="O79" s="24">
        <f t="shared" si="17"/>
        <v>2</v>
      </c>
      <c r="P79" s="16">
        <v>1</v>
      </c>
      <c r="Q79" s="2">
        <v>2</v>
      </c>
      <c r="R79" s="24">
        <f t="shared" si="18"/>
        <v>1</v>
      </c>
      <c r="S79" s="2">
        <v>1</v>
      </c>
      <c r="T79">
        <v>1</v>
      </c>
      <c r="U79">
        <f t="shared" si="19"/>
        <v>0</v>
      </c>
      <c r="V79" s="2">
        <v>2</v>
      </c>
      <c r="W79" s="2">
        <v>1</v>
      </c>
      <c r="X79" s="24">
        <f t="shared" si="20"/>
        <v>-1</v>
      </c>
      <c r="Y79" s="16">
        <v>0</v>
      </c>
      <c r="Z79" s="2">
        <v>0</v>
      </c>
      <c r="AA79" s="11">
        <f t="shared" si="21"/>
        <v>0</v>
      </c>
      <c r="AB79" s="2">
        <v>3</v>
      </c>
      <c r="AC79" s="2">
        <v>4</v>
      </c>
      <c r="AD79" s="25">
        <f t="shared" si="22"/>
        <v>1</v>
      </c>
      <c r="AE79" s="2">
        <v>0</v>
      </c>
      <c r="AF79" s="2">
        <v>0</v>
      </c>
      <c r="AG79" s="2">
        <f t="shared" si="23"/>
        <v>0</v>
      </c>
      <c r="AH79" s="2">
        <v>2</v>
      </c>
      <c r="AI79" s="2">
        <v>2</v>
      </c>
      <c r="AJ79">
        <f t="shared" si="24"/>
        <v>0</v>
      </c>
      <c r="AK79" s="2">
        <v>2</v>
      </c>
      <c r="AL79" s="2">
        <v>1</v>
      </c>
      <c r="AM79" s="25">
        <f t="shared" si="25"/>
        <v>-1</v>
      </c>
      <c r="AN79" s="16">
        <v>1</v>
      </c>
      <c r="AO79" s="2">
        <v>3</v>
      </c>
      <c r="AP79" s="25">
        <f t="shared" si="26"/>
        <v>2</v>
      </c>
      <c r="AQ79" s="2">
        <v>1</v>
      </c>
      <c r="AR79" s="2">
        <v>0</v>
      </c>
      <c r="AS79" s="24">
        <f t="shared" si="27"/>
        <v>-1</v>
      </c>
      <c r="AT79" s="2">
        <v>1</v>
      </c>
      <c r="AU79" s="2">
        <v>1</v>
      </c>
      <c r="AV79">
        <f t="shared" si="28"/>
        <v>0</v>
      </c>
      <c r="AW79" s="2">
        <v>2</v>
      </c>
      <c r="AX79" s="2">
        <v>1</v>
      </c>
      <c r="AY79" s="24">
        <f t="shared" si="29"/>
        <v>-1</v>
      </c>
      <c r="AZ79" s="2">
        <v>0</v>
      </c>
      <c r="BA79" s="2">
        <v>0</v>
      </c>
      <c r="BB79" s="14">
        <f t="shared" si="30"/>
        <v>0</v>
      </c>
      <c r="BC79" s="2">
        <v>0</v>
      </c>
      <c r="BD79" s="2">
        <v>0</v>
      </c>
      <c r="BE79" s="2">
        <f t="shared" si="31"/>
        <v>0</v>
      </c>
    </row>
    <row r="80" spans="1:57" x14ac:dyDescent="0.25">
      <c r="A80">
        <v>144</v>
      </c>
      <c r="B80" t="s">
        <v>119</v>
      </c>
      <c r="C80" s="7">
        <v>1.81</v>
      </c>
      <c r="D80" s="2">
        <v>56</v>
      </c>
      <c r="E80" t="s">
        <v>33</v>
      </c>
      <c r="F80" t="s">
        <v>25</v>
      </c>
      <c r="G80" t="s">
        <v>157</v>
      </c>
      <c r="H80">
        <v>0</v>
      </c>
      <c r="I80" s="21">
        <v>0.25</v>
      </c>
      <c r="J80" s="16">
        <v>1</v>
      </c>
      <c r="K80" s="2">
        <v>1</v>
      </c>
      <c r="L80" s="2">
        <f t="shared" si="16"/>
        <v>0</v>
      </c>
      <c r="M80" s="16">
        <v>3</v>
      </c>
      <c r="N80">
        <v>3</v>
      </c>
      <c r="O80" s="2">
        <f t="shared" si="17"/>
        <v>0</v>
      </c>
      <c r="P80" s="16">
        <v>3</v>
      </c>
      <c r="Q80">
        <v>3</v>
      </c>
      <c r="R80" s="2">
        <f t="shared" si="18"/>
        <v>0</v>
      </c>
      <c r="S80" s="2">
        <v>1</v>
      </c>
      <c r="T80">
        <v>1</v>
      </c>
      <c r="U80">
        <f t="shared" si="19"/>
        <v>0</v>
      </c>
      <c r="X80" s="2"/>
      <c r="Y80" s="16">
        <v>0</v>
      </c>
      <c r="Z80" s="2">
        <v>0</v>
      </c>
      <c r="AA80" s="11">
        <f t="shared" si="21"/>
        <v>0</v>
      </c>
      <c r="AB80" s="2">
        <v>5</v>
      </c>
      <c r="AC80" s="2">
        <v>5</v>
      </c>
      <c r="AD80">
        <f t="shared" si="22"/>
        <v>0</v>
      </c>
      <c r="AE80" s="2">
        <v>0</v>
      </c>
      <c r="AF80" s="2">
        <v>0</v>
      </c>
      <c r="AG80" s="2">
        <f t="shared" si="23"/>
        <v>0</v>
      </c>
      <c r="AH80" s="2">
        <v>4</v>
      </c>
      <c r="AI80" s="2">
        <v>4</v>
      </c>
      <c r="AJ80">
        <f t="shared" si="24"/>
        <v>0</v>
      </c>
      <c r="AK80" s="2">
        <v>3</v>
      </c>
      <c r="AL80" s="2">
        <v>3</v>
      </c>
      <c r="AM80">
        <f t="shared" si="25"/>
        <v>0</v>
      </c>
      <c r="AN80" s="16">
        <v>2</v>
      </c>
      <c r="AO80" s="2">
        <v>2</v>
      </c>
      <c r="AP80">
        <f t="shared" si="26"/>
        <v>0</v>
      </c>
      <c r="AQ80" s="2">
        <v>0</v>
      </c>
      <c r="AR80" s="2">
        <v>0</v>
      </c>
      <c r="AS80" s="2">
        <f t="shared" si="27"/>
        <v>0</v>
      </c>
      <c r="AT80" s="2">
        <v>2</v>
      </c>
      <c r="AU80" s="2">
        <v>2</v>
      </c>
      <c r="AV80">
        <f t="shared" si="28"/>
        <v>0</v>
      </c>
      <c r="AW80" s="2">
        <v>1</v>
      </c>
      <c r="AX80" s="2">
        <v>1</v>
      </c>
      <c r="AY80" s="2">
        <f t="shared" si="29"/>
        <v>0</v>
      </c>
      <c r="BB80" s="14"/>
      <c r="BC80" s="2"/>
      <c r="BD80" s="2"/>
      <c r="BE80" s="2"/>
    </row>
    <row r="81" spans="1:57" x14ac:dyDescent="0.25">
      <c r="A81">
        <v>145</v>
      </c>
      <c r="B81" t="s">
        <v>9</v>
      </c>
      <c r="C81">
        <v>1.61</v>
      </c>
      <c r="D81" s="2">
        <v>7</v>
      </c>
      <c r="E81" t="s">
        <v>150</v>
      </c>
      <c r="F81" t="s">
        <v>31</v>
      </c>
      <c r="G81" t="s">
        <v>157</v>
      </c>
      <c r="H81">
        <v>0</v>
      </c>
      <c r="I81" s="21">
        <v>0.75</v>
      </c>
      <c r="J81" s="16">
        <v>2</v>
      </c>
      <c r="K81" s="2">
        <v>2</v>
      </c>
      <c r="L81" s="2">
        <f t="shared" ref="L81:L121" si="32">K81-J81</f>
        <v>0</v>
      </c>
      <c r="M81" s="16">
        <v>1</v>
      </c>
      <c r="N81">
        <v>1</v>
      </c>
      <c r="O81" s="2">
        <f t="shared" ref="O81:O121" si="33">N81-M81</f>
        <v>0</v>
      </c>
      <c r="P81" s="16">
        <v>1</v>
      </c>
      <c r="Q81">
        <v>1</v>
      </c>
      <c r="R81" s="2">
        <f t="shared" ref="R81:R121" si="34">Q81-P81</f>
        <v>0</v>
      </c>
      <c r="S81" s="2">
        <v>7</v>
      </c>
      <c r="T81" s="2">
        <v>6</v>
      </c>
      <c r="U81" s="25">
        <f t="shared" ref="U81:U121" si="35">T81-S81</f>
        <v>-1</v>
      </c>
      <c r="V81" s="2">
        <v>3</v>
      </c>
      <c r="W81" s="2">
        <v>2</v>
      </c>
      <c r="X81" s="24">
        <f t="shared" ref="X81:X121" si="36">W81-V81</f>
        <v>-1</v>
      </c>
      <c r="Y81" s="16">
        <v>0</v>
      </c>
      <c r="Z81" s="2">
        <v>0</v>
      </c>
      <c r="AA81" s="11">
        <f t="shared" ref="AA81:AA121" si="37">Z81-Y81</f>
        <v>0</v>
      </c>
      <c r="AB81" s="2">
        <v>2</v>
      </c>
      <c r="AC81" s="2">
        <v>2</v>
      </c>
      <c r="AD81">
        <f t="shared" ref="AD81:AD121" si="38">AC81-AB81</f>
        <v>0</v>
      </c>
      <c r="AE81" s="2">
        <v>3</v>
      </c>
      <c r="AF81" s="2">
        <v>3</v>
      </c>
      <c r="AG81" s="2">
        <f t="shared" ref="AG81:AG121" si="39">AF81-AE81</f>
        <v>0</v>
      </c>
      <c r="AH81" s="2">
        <v>3</v>
      </c>
      <c r="AI81" s="2">
        <v>4</v>
      </c>
      <c r="AJ81" s="25">
        <f t="shared" ref="AJ81:AJ121" si="40">AI81-AH81</f>
        <v>1</v>
      </c>
      <c r="AK81" s="2">
        <v>2</v>
      </c>
      <c r="AL81" s="2">
        <v>2</v>
      </c>
      <c r="AM81">
        <f t="shared" ref="AM81:AM121" si="41">AL81-AK81</f>
        <v>0</v>
      </c>
      <c r="AN81" s="16">
        <v>2</v>
      </c>
      <c r="AO81" s="2">
        <v>2</v>
      </c>
      <c r="AP81">
        <f t="shared" ref="AP81:AP121" si="42">AO81-AN81</f>
        <v>0</v>
      </c>
      <c r="AQ81" s="2">
        <v>3</v>
      </c>
      <c r="AR81" s="2">
        <v>3</v>
      </c>
      <c r="AS81" s="2">
        <f t="shared" ref="AS81:AS121" si="43">AR81-AQ81</f>
        <v>0</v>
      </c>
      <c r="AT81" s="2">
        <v>3</v>
      </c>
      <c r="AU81" s="2">
        <v>3</v>
      </c>
      <c r="AV81">
        <f t="shared" ref="AV81:AV121" si="44">AU81-AT81</f>
        <v>0</v>
      </c>
      <c r="AW81" s="2">
        <v>2</v>
      </c>
      <c r="AX81" s="2">
        <v>2</v>
      </c>
      <c r="AY81" s="2">
        <f t="shared" ref="AY81:AY121" si="45">AX81-AW81</f>
        <v>0</v>
      </c>
      <c r="AZ81" s="2">
        <v>1</v>
      </c>
      <c r="BA81" s="2">
        <v>1</v>
      </c>
      <c r="BB81" s="14">
        <f t="shared" ref="BB81:BB121" si="46">BA81-AZ81</f>
        <v>0</v>
      </c>
      <c r="BC81" s="2">
        <v>2</v>
      </c>
      <c r="BD81" s="2">
        <v>3</v>
      </c>
      <c r="BE81" s="24">
        <f t="shared" ref="BE81:BE121" si="47">BD81-BC81</f>
        <v>1</v>
      </c>
    </row>
    <row r="82" spans="1:57" x14ac:dyDescent="0.25">
      <c r="A82">
        <v>147</v>
      </c>
      <c r="B82" t="s">
        <v>13</v>
      </c>
      <c r="C82">
        <v>-0.04</v>
      </c>
      <c r="D82" s="2">
        <v>13</v>
      </c>
      <c r="E82" t="s">
        <v>34</v>
      </c>
      <c r="F82" t="s">
        <v>31</v>
      </c>
      <c r="G82" t="s">
        <v>157</v>
      </c>
      <c r="H82">
        <v>0</v>
      </c>
      <c r="I82" s="21">
        <v>0.25</v>
      </c>
      <c r="J82" s="16">
        <v>0</v>
      </c>
      <c r="K82" s="2">
        <v>0</v>
      </c>
      <c r="L82" s="2">
        <f t="shared" si="32"/>
        <v>0</v>
      </c>
      <c r="M82" s="16">
        <v>1</v>
      </c>
      <c r="N82">
        <v>1</v>
      </c>
      <c r="O82" s="2">
        <f t="shared" si="33"/>
        <v>0</v>
      </c>
      <c r="P82" s="16">
        <v>1</v>
      </c>
      <c r="Q82" s="2">
        <v>1</v>
      </c>
      <c r="R82" s="2">
        <f t="shared" si="34"/>
        <v>0</v>
      </c>
      <c r="S82" s="2">
        <v>1</v>
      </c>
      <c r="T82" s="2">
        <v>1</v>
      </c>
      <c r="U82">
        <f t="shared" si="35"/>
        <v>0</v>
      </c>
      <c r="V82" s="2">
        <v>1</v>
      </c>
      <c r="W82" s="2">
        <v>2</v>
      </c>
      <c r="X82" s="24">
        <f t="shared" si="36"/>
        <v>1</v>
      </c>
      <c r="Y82" s="16">
        <v>0</v>
      </c>
      <c r="Z82" s="2">
        <v>0</v>
      </c>
      <c r="AA82" s="11">
        <f t="shared" si="37"/>
        <v>0</v>
      </c>
      <c r="AB82" s="2">
        <v>2</v>
      </c>
      <c r="AC82" s="2">
        <v>2</v>
      </c>
      <c r="AD82">
        <f t="shared" si="38"/>
        <v>0</v>
      </c>
      <c r="AE82" s="2">
        <v>2</v>
      </c>
      <c r="AF82" s="2">
        <v>2</v>
      </c>
      <c r="AG82" s="2">
        <f t="shared" si="39"/>
        <v>0</v>
      </c>
      <c r="AH82" s="2">
        <v>1</v>
      </c>
      <c r="AI82" s="2">
        <v>1</v>
      </c>
      <c r="AJ82">
        <f t="shared" si="40"/>
        <v>0</v>
      </c>
      <c r="AK82" s="2">
        <v>1</v>
      </c>
      <c r="AL82" s="2">
        <v>1</v>
      </c>
      <c r="AM82">
        <f t="shared" si="41"/>
        <v>0</v>
      </c>
      <c r="AN82" s="16">
        <v>1</v>
      </c>
      <c r="AO82" s="2">
        <v>1</v>
      </c>
      <c r="AP82">
        <f t="shared" si="42"/>
        <v>0</v>
      </c>
      <c r="AQ82" s="2">
        <v>0</v>
      </c>
      <c r="AR82" s="2">
        <v>0</v>
      </c>
      <c r="AS82" s="2">
        <f t="shared" si="43"/>
        <v>0</v>
      </c>
      <c r="AT82" s="2">
        <v>1</v>
      </c>
      <c r="AU82" s="2">
        <v>1</v>
      </c>
      <c r="AV82">
        <f t="shared" si="44"/>
        <v>0</v>
      </c>
      <c r="AW82" s="2">
        <v>1</v>
      </c>
      <c r="AX82" s="2">
        <v>1</v>
      </c>
      <c r="AY82" s="2">
        <f t="shared" si="45"/>
        <v>0</v>
      </c>
      <c r="AZ82" s="2">
        <v>1</v>
      </c>
      <c r="BA82" s="2">
        <v>1</v>
      </c>
      <c r="BB82" s="14">
        <f t="shared" si="46"/>
        <v>0</v>
      </c>
      <c r="BC82" s="2">
        <v>2</v>
      </c>
      <c r="BD82" s="2">
        <v>2</v>
      </c>
      <c r="BE82" s="2">
        <f t="shared" si="47"/>
        <v>0</v>
      </c>
    </row>
    <row r="83" spans="1:57" x14ac:dyDescent="0.25">
      <c r="A83">
        <v>148</v>
      </c>
      <c r="B83" t="s">
        <v>119</v>
      </c>
      <c r="C83" s="7">
        <v>1.81</v>
      </c>
      <c r="D83" s="2">
        <v>89</v>
      </c>
      <c r="E83" t="s">
        <v>33</v>
      </c>
      <c r="F83" t="s">
        <v>25</v>
      </c>
      <c r="G83" t="s">
        <v>157</v>
      </c>
      <c r="H83">
        <v>0</v>
      </c>
      <c r="I83" s="21">
        <v>0.25</v>
      </c>
      <c r="J83" s="16">
        <v>0</v>
      </c>
      <c r="K83" s="2">
        <v>0</v>
      </c>
      <c r="L83" s="2">
        <f t="shared" si="32"/>
        <v>0</v>
      </c>
      <c r="M83" s="16">
        <v>0</v>
      </c>
      <c r="N83">
        <v>0</v>
      </c>
      <c r="O83" s="2">
        <f t="shared" si="33"/>
        <v>0</v>
      </c>
      <c r="P83" s="16">
        <v>0</v>
      </c>
      <c r="Q83">
        <v>0</v>
      </c>
      <c r="R83" s="2">
        <f t="shared" si="34"/>
        <v>0</v>
      </c>
      <c r="S83" s="2">
        <v>1</v>
      </c>
      <c r="T83" s="2">
        <v>1</v>
      </c>
      <c r="U83">
        <f t="shared" si="35"/>
        <v>0</v>
      </c>
      <c r="V83" s="2">
        <v>1</v>
      </c>
      <c r="W83" s="2">
        <v>1</v>
      </c>
      <c r="X83" s="2">
        <f t="shared" si="36"/>
        <v>0</v>
      </c>
      <c r="Y83" s="16">
        <v>0</v>
      </c>
      <c r="Z83" s="2">
        <v>0</v>
      </c>
      <c r="AA83" s="11">
        <f t="shared" si="37"/>
        <v>0</v>
      </c>
      <c r="AB83" s="2">
        <v>3</v>
      </c>
      <c r="AC83" s="2">
        <v>3</v>
      </c>
      <c r="AD83">
        <f t="shared" si="38"/>
        <v>0</v>
      </c>
      <c r="AE83" s="2">
        <v>0</v>
      </c>
      <c r="AF83" s="2">
        <v>0</v>
      </c>
      <c r="AG83" s="2">
        <f t="shared" si="39"/>
        <v>0</v>
      </c>
      <c r="AH83" s="2">
        <v>4</v>
      </c>
      <c r="AI83" s="2">
        <v>4</v>
      </c>
      <c r="AJ83">
        <f t="shared" si="40"/>
        <v>0</v>
      </c>
      <c r="AK83" s="2">
        <v>0</v>
      </c>
      <c r="AL83" s="2">
        <v>0</v>
      </c>
      <c r="AM83">
        <f t="shared" si="41"/>
        <v>0</v>
      </c>
      <c r="AN83" s="16">
        <v>0</v>
      </c>
      <c r="AO83" s="2">
        <v>0</v>
      </c>
      <c r="AP83">
        <f t="shared" si="42"/>
        <v>0</v>
      </c>
      <c r="AQ83" s="2">
        <v>0</v>
      </c>
      <c r="AR83" s="2">
        <v>0</v>
      </c>
      <c r="AS83" s="2">
        <f t="shared" si="43"/>
        <v>0</v>
      </c>
      <c r="AT83" s="2">
        <v>1</v>
      </c>
      <c r="AU83" s="2">
        <v>1</v>
      </c>
      <c r="AV83">
        <f t="shared" si="44"/>
        <v>0</v>
      </c>
      <c r="AW83" s="2">
        <v>1</v>
      </c>
      <c r="AX83" s="2">
        <v>1</v>
      </c>
      <c r="AY83" s="2">
        <f t="shared" si="45"/>
        <v>0</v>
      </c>
      <c r="AZ83" s="2">
        <v>1</v>
      </c>
      <c r="BA83" s="2">
        <v>1</v>
      </c>
      <c r="BB83" s="14">
        <f t="shared" si="46"/>
        <v>0</v>
      </c>
      <c r="BC83" s="2">
        <v>3</v>
      </c>
      <c r="BD83" s="2">
        <v>3</v>
      </c>
      <c r="BE83" s="2">
        <f t="shared" si="47"/>
        <v>0</v>
      </c>
    </row>
    <row r="84" spans="1:57" x14ac:dyDescent="0.25">
      <c r="A84">
        <v>149</v>
      </c>
      <c r="B84" t="s">
        <v>13</v>
      </c>
      <c r="C84">
        <v>-0.04</v>
      </c>
      <c r="D84" s="2">
        <v>60</v>
      </c>
      <c r="E84" t="s">
        <v>34</v>
      </c>
      <c r="F84" t="s">
        <v>31</v>
      </c>
      <c r="G84" t="s">
        <v>157</v>
      </c>
      <c r="H84">
        <v>0</v>
      </c>
      <c r="I84" s="21">
        <v>0.25</v>
      </c>
      <c r="J84" s="16">
        <v>0</v>
      </c>
      <c r="K84" s="2">
        <v>0</v>
      </c>
      <c r="L84" s="2">
        <f t="shared" si="32"/>
        <v>0</v>
      </c>
      <c r="M84" s="16">
        <v>2</v>
      </c>
      <c r="N84">
        <v>2</v>
      </c>
      <c r="O84" s="2">
        <f t="shared" si="33"/>
        <v>0</v>
      </c>
      <c r="P84" s="16">
        <v>2</v>
      </c>
      <c r="Q84" s="2">
        <v>2</v>
      </c>
      <c r="R84" s="2">
        <f t="shared" si="34"/>
        <v>0</v>
      </c>
      <c r="S84" s="2">
        <v>3</v>
      </c>
      <c r="T84" s="2">
        <v>3</v>
      </c>
      <c r="U84">
        <f t="shared" si="35"/>
        <v>0</v>
      </c>
      <c r="V84" s="2">
        <v>2</v>
      </c>
      <c r="W84" s="2">
        <v>2</v>
      </c>
      <c r="X84" s="2">
        <f t="shared" si="36"/>
        <v>0</v>
      </c>
      <c r="Y84" s="16">
        <v>2</v>
      </c>
      <c r="Z84" s="2">
        <v>2</v>
      </c>
      <c r="AA84" s="11">
        <f t="shared" si="37"/>
        <v>0</v>
      </c>
      <c r="AB84" s="2">
        <v>5</v>
      </c>
      <c r="AC84" s="2">
        <v>4</v>
      </c>
      <c r="AD84" s="25">
        <f t="shared" si="38"/>
        <v>-1</v>
      </c>
      <c r="AE84" s="2">
        <v>2</v>
      </c>
      <c r="AF84" s="2">
        <v>2</v>
      </c>
      <c r="AG84" s="2">
        <f t="shared" si="39"/>
        <v>0</v>
      </c>
      <c r="AH84" s="2">
        <v>3</v>
      </c>
      <c r="AI84" s="2">
        <v>3</v>
      </c>
      <c r="AJ84">
        <f t="shared" si="40"/>
        <v>0</v>
      </c>
      <c r="AK84" s="2">
        <v>1</v>
      </c>
      <c r="AL84" s="2">
        <v>1</v>
      </c>
      <c r="AM84">
        <f t="shared" si="41"/>
        <v>0</v>
      </c>
      <c r="AN84" s="16">
        <v>0</v>
      </c>
      <c r="AO84" s="2">
        <v>0</v>
      </c>
      <c r="AP84">
        <f t="shared" si="42"/>
        <v>0</v>
      </c>
      <c r="AQ84" s="2">
        <v>0</v>
      </c>
      <c r="AR84" s="2">
        <v>0</v>
      </c>
      <c r="AS84" s="2">
        <f t="shared" si="43"/>
        <v>0</v>
      </c>
      <c r="AT84" s="2">
        <v>2</v>
      </c>
      <c r="AU84" s="2">
        <v>2</v>
      </c>
      <c r="AV84">
        <f t="shared" si="44"/>
        <v>0</v>
      </c>
      <c r="AW84" s="2">
        <v>2</v>
      </c>
      <c r="AX84" s="2">
        <v>2</v>
      </c>
      <c r="AY84" s="2">
        <f t="shared" si="45"/>
        <v>0</v>
      </c>
      <c r="AZ84" s="2">
        <v>0</v>
      </c>
      <c r="BA84" s="2">
        <v>0</v>
      </c>
      <c r="BB84" s="14">
        <f t="shared" si="46"/>
        <v>0</v>
      </c>
      <c r="BC84" s="2">
        <v>1</v>
      </c>
      <c r="BD84" s="2">
        <v>1</v>
      </c>
      <c r="BE84" s="2">
        <f t="shared" si="47"/>
        <v>0</v>
      </c>
    </row>
    <row r="85" spans="1:57" x14ac:dyDescent="0.25">
      <c r="A85">
        <v>150</v>
      </c>
      <c r="B85" t="s">
        <v>119</v>
      </c>
      <c r="C85" s="7">
        <v>1.81</v>
      </c>
      <c r="D85" s="2">
        <v>47</v>
      </c>
      <c r="E85" t="s">
        <v>33</v>
      </c>
      <c r="F85" t="s">
        <v>25</v>
      </c>
      <c r="G85" t="s">
        <v>158</v>
      </c>
      <c r="H85">
        <v>0</v>
      </c>
      <c r="I85" s="21">
        <v>0.25</v>
      </c>
      <c r="J85" s="16">
        <v>0</v>
      </c>
      <c r="K85" s="2">
        <v>0</v>
      </c>
      <c r="L85" s="2">
        <f t="shared" si="32"/>
        <v>0</v>
      </c>
      <c r="M85" s="16">
        <v>2</v>
      </c>
      <c r="N85">
        <v>2</v>
      </c>
      <c r="O85" s="2">
        <f t="shared" si="33"/>
        <v>0</v>
      </c>
      <c r="P85" s="16">
        <v>2</v>
      </c>
      <c r="Q85">
        <v>2</v>
      </c>
      <c r="R85" s="2">
        <f t="shared" si="34"/>
        <v>0</v>
      </c>
      <c r="S85" s="2">
        <v>4</v>
      </c>
      <c r="T85" s="2">
        <v>4</v>
      </c>
      <c r="U85">
        <f t="shared" si="35"/>
        <v>0</v>
      </c>
      <c r="V85" s="2">
        <v>1</v>
      </c>
      <c r="W85" s="2">
        <v>1</v>
      </c>
      <c r="X85" s="2">
        <f t="shared" si="36"/>
        <v>0</v>
      </c>
      <c r="Y85" s="16">
        <v>0</v>
      </c>
      <c r="Z85" s="2">
        <v>0</v>
      </c>
      <c r="AA85" s="11">
        <f t="shared" si="37"/>
        <v>0</v>
      </c>
      <c r="AB85" s="2">
        <v>2</v>
      </c>
      <c r="AC85" s="2">
        <v>2</v>
      </c>
      <c r="AD85">
        <f t="shared" si="38"/>
        <v>0</v>
      </c>
      <c r="AE85" s="2">
        <v>0</v>
      </c>
      <c r="AF85" s="2">
        <v>0</v>
      </c>
      <c r="AG85" s="2">
        <f t="shared" si="39"/>
        <v>0</v>
      </c>
      <c r="AH85" s="2">
        <v>4</v>
      </c>
      <c r="AI85" s="2">
        <v>4</v>
      </c>
      <c r="AJ85">
        <f t="shared" si="40"/>
        <v>0</v>
      </c>
      <c r="AK85" s="2">
        <v>2</v>
      </c>
      <c r="AL85" s="2">
        <v>2</v>
      </c>
      <c r="AM85">
        <f t="shared" si="41"/>
        <v>0</v>
      </c>
      <c r="AN85" s="16">
        <v>3</v>
      </c>
      <c r="AO85" s="2">
        <v>3</v>
      </c>
      <c r="AP85">
        <f t="shared" si="42"/>
        <v>0</v>
      </c>
      <c r="AQ85" s="2">
        <v>2</v>
      </c>
      <c r="AR85" s="2">
        <v>2</v>
      </c>
      <c r="AS85" s="2">
        <f t="shared" si="43"/>
        <v>0</v>
      </c>
      <c r="AT85" s="2">
        <v>2</v>
      </c>
      <c r="AU85" s="2">
        <v>2</v>
      </c>
      <c r="AV85">
        <f t="shared" si="44"/>
        <v>0</v>
      </c>
      <c r="AW85" s="2">
        <v>1</v>
      </c>
      <c r="AX85" s="2">
        <v>1</v>
      </c>
      <c r="AY85" s="2">
        <f t="shared" si="45"/>
        <v>0</v>
      </c>
      <c r="AZ85" s="2">
        <v>1</v>
      </c>
      <c r="BA85" s="2">
        <v>1</v>
      </c>
      <c r="BB85" s="14">
        <f t="shared" si="46"/>
        <v>0</v>
      </c>
      <c r="BC85" s="2">
        <v>2</v>
      </c>
      <c r="BD85" s="2">
        <v>2</v>
      </c>
      <c r="BE85" s="2">
        <f t="shared" si="47"/>
        <v>0</v>
      </c>
    </row>
    <row r="86" spans="1:57" x14ac:dyDescent="0.25">
      <c r="A86">
        <v>151</v>
      </c>
      <c r="B86" t="s">
        <v>13</v>
      </c>
      <c r="C86">
        <v>-0.04</v>
      </c>
      <c r="D86" s="2">
        <v>138</v>
      </c>
      <c r="E86" t="s">
        <v>34</v>
      </c>
      <c r="F86" t="s">
        <v>27</v>
      </c>
      <c r="G86" t="s">
        <v>157</v>
      </c>
      <c r="H86">
        <v>0</v>
      </c>
      <c r="I86" s="21">
        <v>0.25</v>
      </c>
      <c r="J86" s="16">
        <v>0</v>
      </c>
      <c r="K86" s="2">
        <v>0</v>
      </c>
      <c r="L86" s="2">
        <f t="shared" si="32"/>
        <v>0</v>
      </c>
      <c r="M86" s="16">
        <v>2</v>
      </c>
      <c r="N86">
        <v>2</v>
      </c>
      <c r="O86" s="2">
        <f t="shared" si="33"/>
        <v>0</v>
      </c>
      <c r="P86" s="16">
        <v>2</v>
      </c>
      <c r="Q86" s="2">
        <v>2</v>
      </c>
      <c r="R86" s="2">
        <f t="shared" si="34"/>
        <v>0</v>
      </c>
      <c r="S86" s="2">
        <v>1</v>
      </c>
      <c r="T86" s="2">
        <v>1</v>
      </c>
      <c r="U86">
        <f t="shared" si="35"/>
        <v>0</v>
      </c>
      <c r="V86" s="2">
        <v>1</v>
      </c>
      <c r="W86" s="2">
        <v>1</v>
      </c>
      <c r="X86" s="2">
        <f t="shared" si="36"/>
        <v>0</v>
      </c>
      <c r="Y86" s="16">
        <v>0</v>
      </c>
      <c r="Z86" s="2">
        <v>0</v>
      </c>
      <c r="AA86" s="11">
        <f t="shared" si="37"/>
        <v>0</v>
      </c>
      <c r="AB86" s="2">
        <v>3</v>
      </c>
      <c r="AC86" s="2">
        <v>3</v>
      </c>
      <c r="AD86">
        <f t="shared" si="38"/>
        <v>0</v>
      </c>
      <c r="AE86" s="2">
        <v>0</v>
      </c>
      <c r="AF86" s="2">
        <v>0</v>
      </c>
      <c r="AG86" s="2">
        <f t="shared" si="39"/>
        <v>0</v>
      </c>
      <c r="AH86" s="2">
        <v>1</v>
      </c>
      <c r="AI86" s="2">
        <v>1</v>
      </c>
      <c r="AJ86">
        <f t="shared" si="40"/>
        <v>0</v>
      </c>
      <c r="AK86" s="2">
        <v>2</v>
      </c>
      <c r="AL86" s="2">
        <v>2</v>
      </c>
      <c r="AM86">
        <f t="shared" si="41"/>
        <v>0</v>
      </c>
      <c r="AN86" s="16">
        <v>0</v>
      </c>
      <c r="AO86" s="2">
        <v>0</v>
      </c>
      <c r="AP86">
        <f t="shared" si="42"/>
        <v>0</v>
      </c>
      <c r="AQ86" s="2">
        <v>1</v>
      </c>
      <c r="AR86" s="2">
        <v>1</v>
      </c>
      <c r="AS86" s="2">
        <f t="shared" si="43"/>
        <v>0</v>
      </c>
      <c r="AT86" s="2">
        <v>2</v>
      </c>
      <c r="AU86" s="2">
        <v>2</v>
      </c>
      <c r="AV86">
        <f t="shared" si="44"/>
        <v>0</v>
      </c>
      <c r="AW86" s="2">
        <v>2</v>
      </c>
      <c r="AX86" s="2">
        <v>2</v>
      </c>
      <c r="AY86" s="2">
        <f t="shared" si="45"/>
        <v>0</v>
      </c>
      <c r="AZ86" s="2">
        <v>3</v>
      </c>
      <c r="BA86" s="2">
        <v>3</v>
      </c>
      <c r="BB86" s="14">
        <f t="shared" si="46"/>
        <v>0</v>
      </c>
      <c r="BC86" s="2">
        <v>3</v>
      </c>
      <c r="BD86" s="2">
        <v>3</v>
      </c>
      <c r="BE86" s="2">
        <f t="shared" si="47"/>
        <v>0</v>
      </c>
    </row>
    <row r="87" spans="1:57" x14ac:dyDescent="0.25">
      <c r="A87">
        <v>152</v>
      </c>
      <c r="B87" t="s">
        <v>13</v>
      </c>
      <c r="C87">
        <v>-0.04</v>
      </c>
      <c r="D87" s="2">
        <v>60</v>
      </c>
      <c r="E87" t="s">
        <v>24</v>
      </c>
      <c r="F87" t="s">
        <v>31</v>
      </c>
      <c r="G87" t="s">
        <v>158</v>
      </c>
      <c r="H87">
        <v>0</v>
      </c>
      <c r="I87" s="21">
        <v>0.25</v>
      </c>
      <c r="J87" s="16">
        <v>0</v>
      </c>
      <c r="K87" s="2">
        <v>0</v>
      </c>
      <c r="L87" s="2">
        <f t="shared" si="32"/>
        <v>0</v>
      </c>
      <c r="M87" s="16">
        <v>0</v>
      </c>
      <c r="N87">
        <v>0</v>
      </c>
      <c r="O87" s="2">
        <f t="shared" si="33"/>
        <v>0</v>
      </c>
      <c r="P87" s="16">
        <v>0</v>
      </c>
      <c r="Q87">
        <v>0</v>
      </c>
      <c r="R87" s="2">
        <f t="shared" si="34"/>
        <v>0</v>
      </c>
      <c r="S87" s="2">
        <v>2</v>
      </c>
      <c r="T87" s="2">
        <v>2</v>
      </c>
      <c r="U87">
        <f t="shared" si="35"/>
        <v>0</v>
      </c>
      <c r="V87" s="2">
        <v>4</v>
      </c>
      <c r="W87" s="2">
        <v>4</v>
      </c>
      <c r="X87" s="2">
        <f t="shared" si="36"/>
        <v>0</v>
      </c>
      <c r="Y87" s="16">
        <v>2</v>
      </c>
      <c r="Z87" s="2">
        <v>2</v>
      </c>
      <c r="AA87" s="11">
        <f t="shared" si="37"/>
        <v>0</v>
      </c>
      <c r="AB87" s="2">
        <v>4</v>
      </c>
      <c r="AC87" s="2">
        <v>4</v>
      </c>
      <c r="AD87">
        <f t="shared" si="38"/>
        <v>0</v>
      </c>
      <c r="AE87" s="2">
        <v>2</v>
      </c>
      <c r="AF87" s="2">
        <v>2</v>
      </c>
      <c r="AG87" s="2">
        <f t="shared" si="39"/>
        <v>0</v>
      </c>
      <c r="AH87" s="2">
        <v>3</v>
      </c>
      <c r="AI87" s="2">
        <v>3</v>
      </c>
      <c r="AJ87">
        <f t="shared" si="40"/>
        <v>0</v>
      </c>
      <c r="AK87" s="2">
        <v>1</v>
      </c>
      <c r="AL87" s="2">
        <v>1</v>
      </c>
      <c r="AM87">
        <f t="shared" si="41"/>
        <v>0</v>
      </c>
      <c r="AN87" s="16">
        <v>0</v>
      </c>
      <c r="AO87" s="2">
        <v>0</v>
      </c>
      <c r="AP87">
        <f t="shared" si="42"/>
        <v>0</v>
      </c>
      <c r="AQ87" s="2">
        <v>0</v>
      </c>
      <c r="AR87" s="2">
        <v>0</v>
      </c>
      <c r="AS87" s="2">
        <f t="shared" si="43"/>
        <v>0</v>
      </c>
      <c r="AT87" s="2">
        <v>1</v>
      </c>
      <c r="AU87" s="2">
        <v>1</v>
      </c>
      <c r="AV87">
        <f t="shared" si="44"/>
        <v>0</v>
      </c>
      <c r="AW87" s="2">
        <v>1</v>
      </c>
      <c r="AX87" s="2">
        <v>1</v>
      </c>
      <c r="AY87" s="2">
        <f t="shared" si="45"/>
        <v>0</v>
      </c>
      <c r="AZ87" s="2">
        <v>1</v>
      </c>
      <c r="BA87" s="2">
        <v>1</v>
      </c>
      <c r="BB87" s="14">
        <f t="shared" si="46"/>
        <v>0</v>
      </c>
      <c r="BC87" s="2">
        <v>2</v>
      </c>
      <c r="BD87" s="2">
        <v>2</v>
      </c>
      <c r="BE87" s="2">
        <f t="shared" si="47"/>
        <v>0</v>
      </c>
    </row>
    <row r="88" spans="1:57" x14ac:dyDescent="0.25">
      <c r="A88">
        <v>153</v>
      </c>
      <c r="B88" t="s">
        <v>156</v>
      </c>
      <c r="C88">
        <v>1.47</v>
      </c>
      <c r="D88" s="2">
        <v>10</v>
      </c>
      <c r="E88" t="s">
        <v>153</v>
      </c>
      <c r="F88" t="s">
        <v>25</v>
      </c>
      <c r="G88" t="s">
        <v>158</v>
      </c>
      <c r="H88">
        <v>0</v>
      </c>
      <c r="I88" s="21">
        <v>0.25</v>
      </c>
      <c r="J88" s="16">
        <v>0</v>
      </c>
      <c r="K88" s="2">
        <v>0</v>
      </c>
      <c r="L88" s="2">
        <f t="shared" si="32"/>
        <v>0</v>
      </c>
      <c r="M88" s="16">
        <v>0</v>
      </c>
      <c r="N88">
        <v>0</v>
      </c>
      <c r="O88" s="2">
        <f t="shared" si="33"/>
        <v>0</v>
      </c>
      <c r="P88" s="16">
        <v>0</v>
      </c>
      <c r="Q88" s="2">
        <v>0</v>
      </c>
      <c r="R88" s="2">
        <f t="shared" si="34"/>
        <v>0</v>
      </c>
      <c r="S88" s="2">
        <v>9</v>
      </c>
      <c r="T88" s="2">
        <v>7</v>
      </c>
      <c r="U88" s="25">
        <f t="shared" si="35"/>
        <v>-2</v>
      </c>
      <c r="V88" s="2">
        <v>1</v>
      </c>
      <c r="W88" s="2">
        <v>1</v>
      </c>
      <c r="X88" s="2">
        <f t="shared" si="36"/>
        <v>0</v>
      </c>
      <c r="Y88" s="16">
        <v>2</v>
      </c>
      <c r="Z88" s="2">
        <v>2</v>
      </c>
      <c r="AA88" s="11">
        <f t="shared" si="37"/>
        <v>0</v>
      </c>
      <c r="AB88" s="2">
        <v>3</v>
      </c>
      <c r="AC88" s="2">
        <v>3</v>
      </c>
      <c r="AD88">
        <f t="shared" si="38"/>
        <v>0</v>
      </c>
      <c r="AE88" s="2">
        <v>3</v>
      </c>
      <c r="AF88" s="2">
        <v>3</v>
      </c>
      <c r="AG88" s="2">
        <f t="shared" si="39"/>
        <v>0</v>
      </c>
      <c r="AH88" s="2">
        <v>4</v>
      </c>
      <c r="AI88" s="2">
        <v>4</v>
      </c>
      <c r="AJ88">
        <f t="shared" si="40"/>
        <v>0</v>
      </c>
      <c r="AK88" s="2">
        <v>3</v>
      </c>
      <c r="AL88" s="2">
        <v>3</v>
      </c>
      <c r="AM88">
        <f t="shared" si="41"/>
        <v>0</v>
      </c>
      <c r="AN88" s="16">
        <v>0</v>
      </c>
      <c r="AO88" s="2">
        <v>0</v>
      </c>
      <c r="AP88">
        <f t="shared" si="42"/>
        <v>0</v>
      </c>
      <c r="AQ88" s="2">
        <v>0</v>
      </c>
      <c r="AR88" s="2">
        <v>0</v>
      </c>
      <c r="AS88" s="2">
        <f t="shared" si="43"/>
        <v>0</v>
      </c>
      <c r="AT88" s="2">
        <v>1</v>
      </c>
      <c r="AU88" s="2">
        <v>1</v>
      </c>
      <c r="AV88">
        <f t="shared" si="44"/>
        <v>0</v>
      </c>
      <c r="AW88" s="2">
        <v>2</v>
      </c>
      <c r="AX88" s="2">
        <v>2</v>
      </c>
      <c r="AY88" s="2">
        <f t="shared" si="45"/>
        <v>0</v>
      </c>
      <c r="AZ88" s="2">
        <v>1</v>
      </c>
      <c r="BA88" s="2">
        <v>1</v>
      </c>
      <c r="BB88" s="14">
        <f t="shared" si="46"/>
        <v>0</v>
      </c>
      <c r="BC88" s="2">
        <v>1</v>
      </c>
      <c r="BD88" s="2">
        <v>1</v>
      </c>
      <c r="BE88" s="2">
        <f t="shared" si="47"/>
        <v>0</v>
      </c>
    </row>
    <row r="89" spans="1:57" x14ac:dyDescent="0.25">
      <c r="A89">
        <v>158</v>
      </c>
      <c r="B89" t="s">
        <v>13</v>
      </c>
      <c r="C89">
        <v>-0.04</v>
      </c>
      <c r="D89" s="2">
        <v>16</v>
      </c>
      <c r="E89" t="s">
        <v>34</v>
      </c>
      <c r="F89" t="s">
        <v>31</v>
      </c>
      <c r="G89" t="s">
        <v>158</v>
      </c>
      <c r="H89">
        <v>0</v>
      </c>
      <c r="I89" s="21">
        <v>0.5</v>
      </c>
      <c r="J89" s="16">
        <v>0</v>
      </c>
      <c r="K89" s="2">
        <v>0</v>
      </c>
      <c r="L89" s="2">
        <f t="shared" si="32"/>
        <v>0</v>
      </c>
      <c r="M89" s="16">
        <v>2</v>
      </c>
      <c r="N89">
        <v>2</v>
      </c>
      <c r="O89" s="2">
        <f t="shared" si="33"/>
        <v>0</v>
      </c>
      <c r="P89" s="16">
        <v>2</v>
      </c>
      <c r="Q89" s="2">
        <v>2</v>
      </c>
      <c r="R89" s="2">
        <f t="shared" si="34"/>
        <v>0</v>
      </c>
      <c r="S89" s="2">
        <v>3</v>
      </c>
      <c r="T89" s="2">
        <v>4</v>
      </c>
      <c r="U89" s="25">
        <f t="shared" si="35"/>
        <v>1</v>
      </c>
      <c r="V89" s="2">
        <v>1</v>
      </c>
      <c r="W89" s="2">
        <v>1</v>
      </c>
      <c r="X89" s="2">
        <f t="shared" si="36"/>
        <v>0</v>
      </c>
      <c r="Y89" s="16">
        <v>1</v>
      </c>
      <c r="Z89" s="2">
        <v>1</v>
      </c>
      <c r="AA89" s="11">
        <f t="shared" si="37"/>
        <v>0</v>
      </c>
      <c r="AB89" s="2">
        <v>2</v>
      </c>
      <c r="AC89" s="2">
        <v>3</v>
      </c>
      <c r="AD89" s="25">
        <f t="shared" si="38"/>
        <v>1</v>
      </c>
      <c r="AE89" s="2">
        <v>2</v>
      </c>
      <c r="AF89" s="2">
        <v>2</v>
      </c>
      <c r="AG89" s="2">
        <f t="shared" si="39"/>
        <v>0</v>
      </c>
      <c r="AH89" s="2">
        <v>2</v>
      </c>
      <c r="AI89" s="2">
        <v>2</v>
      </c>
      <c r="AJ89">
        <f t="shared" si="40"/>
        <v>0</v>
      </c>
      <c r="AK89" s="2">
        <v>0</v>
      </c>
      <c r="AL89" s="2">
        <v>1</v>
      </c>
      <c r="AM89" s="25">
        <f t="shared" si="41"/>
        <v>1</v>
      </c>
      <c r="AN89" s="16">
        <v>2</v>
      </c>
      <c r="AO89" s="2">
        <v>2</v>
      </c>
      <c r="AP89">
        <f t="shared" si="42"/>
        <v>0</v>
      </c>
      <c r="AQ89" s="2">
        <v>2</v>
      </c>
      <c r="AR89" s="2">
        <v>2</v>
      </c>
      <c r="AS89" s="2">
        <f t="shared" si="43"/>
        <v>0</v>
      </c>
      <c r="AT89" s="2">
        <v>2</v>
      </c>
      <c r="AU89" s="2">
        <v>2</v>
      </c>
      <c r="AV89">
        <f t="shared" si="44"/>
        <v>0</v>
      </c>
      <c r="AW89" s="2">
        <v>2</v>
      </c>
      <c r="AX89" s="2">
        <v>2</v>
      </c>
      <c r="AY89" s="2">
        <f t="shared" si="45"/>
        <v>0</v>
      </c>
      <c r="AZ89" s="2">
        <v>0</v>
      </c>
      <c r="BA89" s="2">
        <v>1</v>
      </c>
      <c r="BB89" s="27">
        <f t="shared" si="46"/>
        <v>1</v>
      </c>
      <c r="BC89" s="2">
        <v>2</v>
      </c>
      <c r="BD89" s="2">
        <v>2</v>
      </c>
      <c r="BE89" s="2">
        <f t="shared" si="47"/>
        <v>0</v>
      </c>
    </row>
    <row r="90" spans="1:57" x14ac:dyDescent="0.25">
      <c r="A90">
        <v>159</v>
      </c>
      <c r="B90" t="s">
        <v>13</v>
      </c>
      <c r="C90">
        <v>-0.04</v>
      </c>
      <c r="D90" s="2">
        <v>93</v>
      </c>
      <c r="E90" t="s">
        <v>34</v>
      </c>
      <c r="F90" t="s">
        <v>25</v>
      </c>
      <c r="G90" t="s">
        <v>157</v>
      </c>
      <c r="H90">
        <v>0</v>
      </c>
      <c r="I90" s="21">
        <v>0.25</v>
      </c>
      <c r="J90" s="16">
        <v>0</v>
      </c>
      <c r="K90" s="2">
        <v>0</v>
      </c>
      <c r="L90" s="2">
        <f t="shared" si="32"/>
        <v>0</v>
      </c>
      <c r="M90" s="16">
        <v>2</v>
      </c>
      <c r="N90">
        <v>2</v>
      </c>
      <c r="O90" s="2">
        <f t="shared" si="33"/>
        <v>0</v>
      </c>
      <c r="P90" s="16">
        <v>2</v>
      </c>
      <c r="Q90" s="2">
        <v>2</v>
      </c>
      <c r="R90" s="2">
        <f t="shared" si="34"/>
        <v>0</v>
      </c>
      <c r="S90" s="2">
        <v>1</v>
      </c>
      <c r="T90" s="2">
        <v>1</v>
      </c>
      <c r="U90">
        <f t="shared" si="35"/>
        <v>0</v>
      </c>
      <c r="V90" s="2">
        <v>4</v>
      </c>
      <c r="W90" s="2">
        <v>3</v>
      </c>
      <c r="X90" s="24">
        <f t="shared" si="36"/>
        <v>-1</v>
      </c>
      <c r="Y90" s="16">
        <v>3</v>
      </c>
      <c r="Z90" s="2">
        <v>3</v>
      </c>
      <c r="AA90" s="11">
        <f t="shared" si="37"/>
        <v>0</v>
      </c>
      <c r="AB90" s="2">
        <v>4</v>
      </c>
      <c r="AC90" s="2">
        <v>3</v>
      </c>
      <c r="AD90" s="25">
        <f t="shared" si="38"/>
        <v>-1</v>
      </c>
      <c r="AE90" s="2">
        <v>0</v>
      </c>
      <c r="AF90" s="2">
        <v>0</v>
      </c>
      <c r="AG90" s="2">
        <f t="shared" si="39"/>
        <v>0</v>
      </c>
      <c r="AH90" s="2">
        <v>3</v>
      </c>
      <c r="AI90" s="2">
        <v>3</v>
      </c>
      <c r="AJ90">
        <f t="shared" si="40"/>
        <v>0</v>
      </c>
      <c r="AK90" s="2">
        <v>2</v>
      </c>
      <c r="AL90" s="2">
        <v>2</v>
      </c>
      <c r="AM90">
        <f t="shared" si="41"/>
        <v>0</v>
      </c>
      <c r="AN90" s="16">
        <v>0</v>
      </c>
      <c r="AO90" s="2">
        <v>0</v>
      </c>
      <c r="AP90">
        <f t="shared" si="42"/>
        <v>0</v>
      </c>
      <c r="AQ90" s="2">
        <v>1</v>
      </c>
      <c r="AR90" s="2">
        <v>1</v>
      </c>
      <c r="AS90" s="2">
        <f t="shared" si="43"/>
        <v>0</v>
      </c>
      <c r="AT90" s="2">
        <v>2</v>
      </c>
      <c r="AU90" s="2">
        <v>2</v>
      </c>
      <c r="AV90">
        <f t="shared" si="44"/>
        <v>0</v>
      </c>
      <c r="AW90" s="2">
        <v>2</v>
      </c>
      <c r="AX90" s="2">
        <v>2</v>
      </c>
      <c r="AY90" s="2">
        <f t="shared" si="45"/>
        <v>0</v>
      </c>
      <c r="AZ90" s="2">
        <v>1</v>
      </c>
      <c r="BA90" s="2">
        <v>2</v>
      </c>
      <c r="BB90" s="27">
        <f t="shared" si="46"/>
        <v>1</v>
      </c>
      <c r="BC90" s="2">
        <v>3</v>
      </c>
      <c r="BD90" s="2">
        <v>3</v>
      </c>
      <c r="BE90" s="2">
        <f t="shared" si="47"/>
        <v>0</v>
      </c>
    </row>
    <row r="91" spans="1:57" x14ac:dyDescent="0.25">
      <c r="A91">
        <v>160</v>
      </c>
      <c r="B91" t="s">
        <v>13</v>
      </c>
      <c r="C91">
        <v>-0.04</v>
      </c>
      <c r="D91" s="2">
        <v>92</v>
      </c>
      <c r="E91" t="s">
        <v>34</v>
      </c>
      <c r="F91" t="s">
        <v>28</v>
      </c>
      <c r="G91" t="s">
        <v>157</v>
      </c>
      <c r="H91">
        <v>0</v>
      </c>
      <c r="I91" s="21">
        <v>0.5</v>
      </c>
      <c r="J91" s="16">
        <v>0</v>
      </c>
      <c r="K91" s="2">
        <v>0</v>
      </c>
      <c r="L91" s="2">
        <f t="shared" si="32"/>
        <v>0</v>
      </c>
      <c r="M91" s="16">
        <v>1</v>
      </c>
      <c r="N91">
        <v>1</v>
      </c>
      <c r="O91" s="2">
        <f t="shared" si="33"/>
        <v>0</v>
      </c>
      <c r="P91" s="16">
        <v>1</v>
      </c>
      <c r="Q91" s="2">
        <v>1</v>
      </c>
      <c r="R91" s="2">
        <f t="shared" si="34"/>
        <v>0</v>
      </c>
      <c r="S91" s="2">
        <v>3</v>
      </c>
      <c r="T91" s="2">
        <v>3</v>
      </c>
      <c r="U91">
        <f t="shared" si="35"/>
        <v>0</v>
      </c>
      <c r="V91" s="2">
        <v>1</v>
      </c>
      <c r="W91" s="2">
        <v>1</v>
      </c>
      <c r="X91" s="2">
        <f t="shared" si="36"/>
        <v>0</v>
      </c>
      <c r="Y91" s="16">
        <v>0</v>
      </c>
      <c r="Z91" s="2">
        <v>0</v>
      </c>
      <c r="AA91" s="11">
        <f t="shared" si="37"/>
        <v>0</v>
      </c>
      <c r="AB91" s="2">
        <v>2</v>
      </c>
      <c r="AC91" s="2">
        <v>2</v>
      </c>
      <c r="AD91">
        <f t="shared" si="38"/>
        <v>0</v>
      </c>
      <c r="AE91" s="2">
        <v>2</v>
      </c>
      <c r="AF91" s="2">
        <v>2</v>
      </c>
      <c r="AG91" s="2">
        <f t="shared" si="39"/>
        <v>0</v>
      </c>
      <c r="AH91" s="2">
        <v>4</v>
      </c>
      <c r="AI91" s="2">
        <v>4</v>
      </c>
      <c r="AJ91">
        <f t="shared" si="40"/>
        <v>0</v>
      </c>
      <c r="AK91" s="2">
        <v>1</v>
      </c>
      <c r="AL91" s="2">
        <v>1</v>
      </c>
      <c r="AM91">
        <f t="shared" si="41"/>
        <v>0</v>
      </c>
      <c r="AN91" s="16">
        <v>1</v>
      </c>
      <c r="AO91" s="2">
        <v>1</v>
      </c>
      <c r="AP91">
        <f t="shared" si="42"/>
        <v>0</v>
      </c>
      <c r="AQ91" s="2">
        <v>0</v>
      </c>
      <c r="AR91" s="2">
        <v>0</v>
      </c>
      <c r="AS91" s="2">
        <f t="shared" si="43"/>
        <v>0</v>
      </c>
      <c r="AT91" s="2">
        <v>1</v>
      </c>
      <c r="AU91" s="2">
        <v>1</v>
      </c>
      <c r="AV91">
        <f t="shared" si="44"/>
        <v>0</v>
      </c>
      <c r="AW91" s="2">
        <v>1</v>
      </c>
      <c r="AX91" s="2">
        <v>1</v>
      </c>
      <c r="AY91" s="2">
        <f t="shared" si="45"/>
        <v>0</v>
      </c>
      <c r="AZ91" s="2">
        <v>0</v>
      </c>
      <c r="BA91" s="2">
        <v>0</v>
      </c>
      <c r="BB91" s="14">
        <f t="shared" si="46"/>
        <v>0</v>
      </c>
      <c r="BC91" s="2">
        <v>2</v>
      </c>
      <c r="BD91" s="2">
        <v>2</v>
      </c>
      <c r="BE91" s="2">
        <f t="shared" si="47"/>
        <v>0</v>
      </c>
    </row>
    <row r="92" spans="1:57" x14ac:dyDescent="0.25">
      <c r="A92">
        <v>161</v>
      </c>
      <c r="B92" t="s">
        <v>13</v>
      </c>
      <c r="C92">
        <v>-0.04</v>
      </c>
      <c r="D92" s="2">
        <v>100</v>
      </c>
      <c r="E92" t="s">
        <v>150</v>
      </c>
      <c r="F92" t="s">
        <v>31</v>
      </c>
      <c r="G92" t="s">
        <v>158</v>
      </c>
      <c r="H92">
        <v>0</v>
      </c>
      <c r="I92" s="21">
        <v>1</v>
      </c>
      <c r="J92" s="16">
        <v>0</v>
      </c>
      <c r="K92" s="2">
        <v>0</v>
      </c>
      <c r="L92" s="2">
        <f t="shared" si="32"/>
        <v>0</v>
      </c>
      <c r="M92" s="16">
        <v>0</v>
      </c>
      <c r="N92">
        <v>0</v>
      </c>
      <c r="O92" s="2">
        <f t="shared" si="33"/>
        <v>0</v>
      </c>
      <c r="P92" s="16">
        <v>1</v>
      </c>
      <c r="Q92" s="2">
        <v>1</v>
      </c>
      <c r="R92" s="2">
        <f t="shared" si="34"/>
        <v>0</v>
      </c>
      <c r="S92" s="2">
        <v>1</v>
      </c>
      <c r="T92" s="2">
        <v>1</v>
      </c>
      <c r="U92">
        <f t="shared" si="35"/>
        <v>0</v>
      </c>
      <c r="V92" s="2">
        <v>3</v>
      </c>
      <c r="W92" s="2">
        <v>3</v>
      </c>
      <c r="X92" s="2">
        <f t="shared" si="36"/>
        <v>0</v>
      </c>
      <c r="Y92" s="16">
        <v>0</v>
      </c>
      <c r="Z92" s="2">
        <v>0</v>
      </c>
      <c r="AA92" s="11">
        <f t="shared" si="37"/>
        <v>0</v>
      </c>
      <c r="AB92" s="2">
        <v>4</v>
      </c>
      <c r="AC92" s="2">
        <v>4</v>
      </c>
      <c r="AD92">
        <f t="shared" si="38"/>
        <v>0</v>
      </c>
      <c r="AE92" s="2">
        <v>3</v>
      </c>
      <c r="AF92" s="2">
        <v>3</v>
      </c>
      <c r="AG92" s="2">
        <f t="shared" si="39"/>
        <v>0</v>
      </c>
      <c r="AH92" s="2">
        <v>2</v>
      </c>
      <c r="AI92" s="2">
        <v>2</v>
      </c>
      <c r="AJ92">
        <f t="shared" si="40"/>
        <v>0</v>
      </c>
      <c r="AK92" s="2">
        <v>3</v>
      </c>
      <c r="AL92" s="2">
        <v>3</v>
      </c>
      <c r="AM92">
        <f t="shared" si="41"/>
        <v>0</v>
      </c>
      <c r="AN92" s="16">
        <v>0</v>
      </c>
      <c r="AO92" s="2">
        <v>0</v>
      </c>
      <c r="AP92">
        <f t="shared" si="42"/>
        <v>0</v>
      </c>
      <c r="AQ92" s="2">
        <v>0</v>
      </c>
      <c r="AR92" s="2">
        <v>0</v>
      </c>
      <c r="AS92" s="2">
        <f t="shared" si="43"/>
        <v>0</v>
      </c>
      <c r="AT92" s="2">
        <v>1</v>
      </c>
      <c r="AU92" s="2">
        <v>1</v>
      </c>
      <c r="AV92">
        <f t="shared" si="44"/>
        <v>0</v>
      </c>
      <c r="AW92" s="2">
        <v>2</v>
      </c>
      <c r="AX92" s="2">
        <v>2</v>
      </c>
      <c r="AY92" s="2">
        <f t="shared" si="45"/>
        <v>0</v>
      </c>
      <c r="AZ92" s="2">
        <v>1</v>
      </c>
      <c r="BA92" s="2">
        <v>1</v>
      </c>
      <c r="BB92" s="14">
        <f t="shared" si="46"/>
        <v>0</v>
      </c>
      <c r="BC92" s="2">
        <v>3</v>
      </c>
      <c r="BD92" s="2">
        <v>3</v>
      </c>
      <c r="BE92" s="2">
        <f t="shared" si="47"/>
        <v>0</v>
      </c>
    </row>
    <row r="93" spans="1:57" x14ac:dyDescent="0.25">
      <c r="A93">
        <v>163</v>
      </c>
      <c r="B93" t="s">
        <v>7</v>
      </c>
      <c r="C93">
        <v>1.42</v>
      </c>
      <c r="D93" s="2">
        <v>60</v>
      </c>
      <c r="E93" t="s">
        <v>150</v>
      </c>
      <c r="F93" t="s">
        <v>27</v>
      </c>
      <c r="G93" t="s">
        <v>157</v>
      </c>
      <c r="H93">
        <v>0</v>
      </c>
      <c r="I93" s="21">
        <v>0.5</v>
      </c>
      <c r="J93" s="16">
        <v>0</v>
      </c>
      <c r="K93" s="2">
        <v>0</v>
      </c>
      <c r="L93" s="2">
        <f t="shared" si="32"/>
        <v>0</v>
      </c>
      <c r="M93" s="16">
        <v>2</v>
      </c>
      <c r="N93">
        <v>2</v>
      </c>
      <c r="O93" s="2">
        <f t="shared" si="33"/>
        <v>0</v>
      </c>
      <c r="P93" s="16">
        <v>1</v>
      </c>
      <c r="Q93" s="2">
        <v>1</v>
      </c>
      <c r="R93" s="2">
        <f t="shared" si="34"/>
        <v>0</v>
      </c>
      <c r="S93" s="2">
        <v>2</v>
      </c>
      <c r="T93" s="2">
        <v>2</v>
      </c>
      <c r="U93">
        <f t="shared" si="35"/>
        <v>0</v>
      </c>
      <c r="V93" s="2">
        <v>1</v>
      </c>
      <c r="W93" s="2">
        <v>1</v>
      </c>
      <c r="X93" s="2">
        <f t="shared" si="36"/>
        <v>0</v>
      </c>
      <c r="Y93" s="16">
        <v>0</v>
      </c>
      <c r="Z93" s="2">
        <v>0</v>
      </c>
      <c r="AA93" s="11">
        <f t="shared" si="37"/>
        <v>0</v>
      </c>
      <c r="AB93" s="2">
        <v>4</v>
      </c>
      <c r="AC93" s="2">
        <v>4</v>
      </c>
      <c r="AD93">
        <f t="shared" si="38"/>
        <v>0</v>
      </c>
      <c r="AE93" s="2">
        <v>3</v>
      </c>
      <c r="AF93" s="2">
        <v>3</v>
      </c>
      <c r="AG93" s="2">
        <f t="shared" si="39"/>
        <v>0</v>
      </c>
      <c r="AH93" s="2">
        <v>4</v>
      </c>
      <c r="AI93" s="2">
        <v>4</v>
      </c>
      <c r="AJ93">
        <f t="shared" si="40"/>
        <v>0</v>
      </c>
      <c r="AK93" s="2">
        <v>2</v>
      </c>
      <c r="AL93" s="2">
        <v>2</v>
      </c>
      <c r="AM93">
        <f t="shared" si="41"/>
        <v>0</v>
      </c>
      <c r="AN93" s="16">
        <v>1</v>
      </c>
      <c r="AO93" s="2">
        <v>1</v>
      </c>
      <c r="AP93">
        <f t="shared" si="42"/>
        <v>0</v>
      </c>
      <c r="AQ93" s="2">
        <v>0</v>
      </c>
      <c r="AR93" s="2">
        <v>0</v>
      </c>
      <c r="AS93" s="2">
        <f t="shared" si="43"/>
        <v>0</v>
      </c>
      <c r="AT93" s="2">
        <v>1</v>
      </c>
      <c r="AU93" s="2">
        <v>1</v>
      </c>
      <c r="AV93">
        <f t="shared" si="44"/>
        <v>0</v>
      </c>
      <c r="AW93" s="2">
        <v>0</v>
      </c>
      <c r="AX93" s="2">
        <v>0</v>
      </c>
      <c r="AY93" s="2">
        <f t="shared" si="45"/>
        <v>0</v>
      </c>
      <c r="AZ93" s="2">
        <v>1</v>
      </c>
      <c r="BA93" s="2">
        <v>1</v>
      </c>
      <c r="BB93" s="14">
        <f t="shared" si="46"/>
        <v>0</v>
      </c>
      <c r="BC93" s="2">
        <v>0</v>
      </c>
      <c r="BD93" s="2">
        <v>0</v>
      </c>
      <c r="BE93" s="2">
        <f t="shared" si="47"/>
        <v>0</v>
      </c>
    </row>
    <row r="94" spans="1:57" x14ac:dyDescent="0.25">
      <c r="A94">
        <v>164</v>
      </c>
      <c r="B94" t="s">
        <v>9</v>
      </c>
      <c r="C94">
        <v>1.61</v>
      </c>
      <c r="D94" s="2">
        <v>7</v>
      </c>
      <c r="E94" t="s">
        <v>153</v>
      </c>
      <c r="F94" t="s">
        <v>32</v>
      </c>
      <c r="G94" t="s">
        <v>158</v>
      </c>
      <c r="H94">
        <v>0</v>
      </c>
      <c r="I94" s="21">
        <v>0.5</v>
      </c>
      <c r="J94" s="16">
        <v>0</v>
      </c>
      <c r="K94" s="2">
        <v>0</v>
      </c>
      <c r="L94" s="2">
        <f t="shared" si="32"/>
        <v>0</v>
      </c>
      <c r="M94" s="16">
        <v>1</v>
      </c>
      <c r="N94">
        <v>1</v>
      </c>
      <c r="O94" s="2">
        <f t="shared" si="33"/>
        <v>0</v>
      </c>
      <c r="P94" s="16">
        <v>1</v>
      </c>
      <c r="Q94" s="2">
        <v>1</v>
      </c>
      <c r="R94" s="2">
        <f t="shared" si="34"/>
        <v>0</v>
      </c>
      <c r="S94" s="2">
        <v>2</v>
      </c>
      <c r="T94" s="2">
        <v>2</v>
      </c>
      <c r="U94">
        <f t="shared" si="35"/>
        <v>0</v>
      </c>
      <c r="V94" s="2">
        <v>1</v>
      </c>
      <c r="W94" s="2">
        <v>2</v>
      </c>
      <c r="X94" s="24">
        <f t="shared" si="36"/>
        <v>1</v>
      </c>
      <c r="Y94" s="16">
        <v>3</v>
      </c>
      <c r="Z94" s="2">
        <v>3</v>
      </c>
      <c r="AA94" s="11">
        <f t="shared" si="37"/>
        <v>0</v>
      </c>
      <c r="AB94" s="2">
        <v>5</v>
      </c>
      <c r="AC94" s="2">
        <v>5</v>
      </c>
      <c r="AD94">
        <f t="shared" si="38"/>
        <v>0</v>
      </c>
      <c r="AE94" s="2">
        <v>1</v>
      </c>
      <c r="AF94" s="2">
        <v>1</v>
      </c>
      <c r="AG94" s="2">
        <f t="shared" si="39"/>
        <v>0</v>
      </c>
      <c r="AH94" s="2">
        <v>1</v>
      </c>
      <c r="AI94" s="2">
        <v>2</v>
      </c>
      <c r="AJ94" s="25">
        <f t="shared" si="40"/>
        <v>1</v>
      </c>
      <c r="AK94" s="2">
        <v>1</v>
      </c>
      <c r="AL94" s="2">
        <v>1</v>
      </c>
      <c r="AM94">
        <f t="shared" si="41"/>
        <v>0</v>
      </c>
      <c r="AN94" s="16">
        <v>0</v>
      </c>
      <c r="AO94" s="2">
        <v>0</v>
      </c>
      <c r="AP94">
        <f t="shared" si="42"/>
        <v>0</v>
      </c>
      <c r="AQ94" s="2">
        <v>1</v>
      </c>
      <c r="AR94" s="2">
        <v>1</v>
      </c>
      <c r="AS94" s="2">
        <f t="shared" si="43"/>
        <v>0</v>
      </c>
      <c r="AT94" s="2">
        <v>1</v>
      </c>
      <c r="AU94" s="2">
        <v>1</v>
      </c>
      <c r="AV94">
        <f t="shared" si="44"/>
        <v>0</v>
      </c>
      <c r="AW94" s="2">
        <v>2</v>
      </c>
      <c r="AX94" s="2">
        <v>2</v>
      </c>
      <c r="AY94" s="2">
        <f t="shared" si="45"/>
        <v>0</v>
      </c>
      <c r="AZ94" s="2">
        <v>3</v>
      </c>
      <c r="BA94" s="2">
        <v>1</v>
      </c>
      <c r="BB94" s="27">
        <f t="shared" si="46"/>
        <v>-2</v>
      </c>
      <c r="BC94" s="2">
        <v>3</v>
      </c>
      <c r="BD94" s="2">
        <v>3</v>
      </c>
      <c r="BE94" s="2">
        <f t="shared" si="47"/>
        <v>0</v>
      </c>
    </row>
    <row r="95" spans="1:57" x14ac:dyDescent="0.25">
      <c r="A95">
        <v>165</v>
      </c>
      <c r="B95" t="s">
        <v>7</v>
      </c>
      <c r="C95">
        <v>1.42</v>
      </c>
      <c r="D95" s="2">
        <v>4</v>
      </c>
      <c r="E95" t="s">
        <v>150</v>
      </c>
      <c r="F95" t="s">
        <v>27</v>
      </c>
      <c r="G95" t="s">
        <v>158</v>
      </c>
      <c r="H95">
        <v>0</v>
      </c>
      <c r="I95" s="21">
        <v>1</v>
      </c>
      <c r="J95" s="16">
        <v>0</v>
      </c>
      <c r="K95" s="2">
        <v>0</v>
      </c>
      <c r="L95" s="2">
        <f t="shared" si="32"/>
        <v>0</v>
      </c>
      <c r="M95" s="16">
        <v>0</v>
      </c>
      <c r="N95">
        <v>0</v>
      </c>
      <c r="O95" s="2">
        <f t="shared" si="33"/>
        <v>0</v>
      </c>
      <c r="P95" s="16">
        <v>0</v>
      </c>
      <c r="Q95">
        <v>0</v>
      </c>
      <c r="R95" s="2">
        <f t="shared" si="34"/>
        <v>0</v>
      </c>
      <c r="S95" s="2">
        <v>1</v>
      </c>
      <c r="T95" s="2">
        <v>1</v>
      </c>
      <c r="U95">
        <f t="shared" si="35"/>
        <v>0</v>
      </c>
      <c r="V95" s="2">
        <v>1</v>
      </c>
      <c r="W95" s="2">
        <v>1</v>
      </c>
      <c r="X95" s="2">
        <f t="shared" si="36"/>
        <v>0</v>
      </c>
      <c r="Y95" s="16">
        <v>0</v>
      </c>
      <c r="Z95" s="2">
        <v>0</v>
      </c>
      <c r="AA95" s="11">
        <f t="shared" si="37"/>
        <v>0</v>
      </c>
      <c r="AB95" s="2">
        <v>2</v>
      </c>
      <c r="AC95" s="2">
        <v>2</v>
      </c>
      <c r="AD95">
        <f t="shared" si="38"/>
        <v>0</v>
      </c>
      <c r="AE95" s="2">
        <v>2</v>
      </c>
      <c r="AF95" s="2">
        <v>2</v>
      </c>
      <c r="AG95" s="2">
        <f t="shared" si="39"/>
        <v>0</v>
      </c>
      <c r="AH95" s="2">
        <v>4</v>
      </c>
      <c r="AI95" s="2">
        <v>4</v>
      </c>
      <c r="AJ95">
        <f t="shared" si="40"/>
        <v>0</v>
      </c>
      <c r="AK95" s="2">
        <v>3</v>
      </c>
      <c r="AL95" s="2">
        <v>3</v>
      </c>
      <c r="AM95">
        <f t="shared" si="41"/>
        <v>0</v>
      </c>
      <c r="AN95" s="16">
        <v>0</v>
      </c>
      <c r="AO95" s="2">
        <v>0</v>
      </c>
      <c r="AP95">
        <f t="shared" si="42"/>
        <v>0</v>
      </c>
      <c r="AQ95" s="2">
        <v>0</v>
      </c>
      <c r="AR95" s="2">
        <v>0</v>
      </c>
      <c r="AS95" s="2">
        <f t="shared" si="43"/>
        <v>0</v>
      </c>
      <c r="AT95" s="2">
        <v>1</v>
      </c>
      <c r="AU95" s="2">
        <v>1</v>
      </c>
      <c r="AV95">
        <f t="shared" si="44"/>
        <v>0</v>
      </c>
      <c r="AW95" s="2">
        <v>1</v>
      </c>
      <c r="AX95" s="2">
        <v>1</v>
      </c>
      <c r="AY95" s="2">
        <f t="shared" si="45"/>
        <v>0</v>
      </c>
      <c r="AZ95" s="2">
        <v>1</v>
      </c>
      <c r="BA95" s="2">
        <v>1</v>
      </c>
      <c r="BB95" s="14">
        <f t="shared" si="46"/>
        <v>0</v>
      </c>
      <c r="BC95" s="2">
        <v>2</v>
      </c>
      <c r="BD95" s="2">
        <v>2</v>
      </c>
      <c r="BE95" s="2">
        <f t="shared" si="47"/>
        <v>0</v>
      </c>
    </row>
    <row r="96" spans="1:57" x14ac:dyDescent="0.25">
      <c r="A96">
        <v>166</v>
      </c>
      <c r="B96" t="s">
        <v>119</v>
      </c>
      <c r="C96" s="7">
        <v>1.81</v>
      </c>
      <c r="D96" s="2">
        <v>12</v>
      </c>
      <c r="E96" t="s">
        <v>33</v>
      </c>
      <c r="F96" t="s">
        <v>31</v>
      </c>
      <c r="G96" t="s">
        <v>157</v>
      </c>
      <c r="H96">
        <v>0</v>
      </c>
      <c r="I96" s="21">
        <v>0.5</v>
      </c>
      <c r="J96" s="16">
        <v>0</v>
      </c>
      <c r="K96" s="2">
        <v>0</v>
      </c>
      <c r="L96" s="2">
        <f t="shared" si="32"/>
        <v>0</v>
      </c>
      <c r="M96" s="16">
        <v>0</v>
      </c>
      <c r="N96">
        <v>0</v>
      </c>
      <c r="O96" s="2">
        <f t="shared" si="33"/>
        <v>0</v>
      </c>
      <c r="P96" s="16">
        <v>0</v>
      </c>
      <c r="Q96">
        <v>0</v>
      </c>
      <c r="R96" s="2">
        <f t="shared" si="34"/>
        <v>0</v>
      </c>
      <c r="S96" s="2">
        <v>1</v>
      </c>
      <c r="T96" s="2">
        <v>1</v>
      </c>
      <c r="U96">
        <f t="shared" si="35"/>
        <v>0</v>
      </c>
      <c r="V96" s="2">
        <v>2</v>
      </c>
      <c r="W96" s="2">
        <v>2</v>
      </c>
      <c r="X96" s="2">
        <f t="shared" si="36"/>
        <v>0</v>
      </c>
      <c r="Y96" s="16">
        <v>0</v>
      </c>
      <c r="Z96" s="2">
        <v>0</v>
      </c>
      <c r="AA96" s="11">
        <f t="shared" si="37"/>
        <v>0</v>
      </c>
      <c r="AB96" s="2">
        <v>5</v>
      </c>
      <c r="AC96" s="2">
        <v>5</v>
      </c>
      <c r="AD96">
        <f t="shared" si="38"/>
        <v>0</v>
      </c>
      <c r="AE96" s="2">
        <v>0</v>
      </c>
      <c r="AF96" s="2">
        <v>0</v>
      </c>
      <c r="AG96" s="2">
        <f t="shared" si="39"/>
        <v>0</v>
      </c>
      <c r="AH96" s="2">
        <v>4</v>
      </c>
      <c r="AI96" s="2">
        <v>4</v>
      </c>
      <c r="AJ96">
        <f t="shared" si="40"/>
        <v>0</v>
      </c>
      <c r="AK96" s="2">
        <v>2</v>
      </c>
      <c r="AL96" s="2">
        <v>2</v>
      </c>
      <c r="AM96">
        <f t="shared" si="41"/>
        <v>0</v>
      </c>
      <c r="AN96" s="16">
        <v>0</v>
      </c>
      <c r="AO96" s="2">
        <v>0</v>
      </c>
      <c r="AP96">
        <f t="shared" si="42"/>
        <v>0</v>
      </c>
      <c r="AQ96" s="2">
        <v>0</v>
      </c>
      <c r="AR96" s="2">
        <v>0</v>
      </c>
      <c r="AS96" s="2">
        <f t="shared" si="43"/>
        <v>0</v>
      </c>
      <c r="AT96" s="2">
        <v>1</v>
      </c>
      <c r="AU96" s="2">
        <v>1</v>
      </c>
      <c r="AV96">
        <f t="shared" si="44"/>
        <v>0</v>
      </c>
      <c r="AW96" s="2">
        <v>2</v>
      </c>
      <c r="AX96" s="2">
        <v>2</v>
      </c>
      <c r="AY96" s="2">
        <f t="shared" si="45"/>
        <v>0</v>
      </c>
      <c r="AZ96" s="2">
        <v>0</v>
      </c>
      <c r="BA96" s="2">
        <v>0</v>
      </c>
      <c r="BB96" s="14">
        <f t="shared" si="46"/>
        <v>0</v>
      </c>
      <c r="BC96" s="2">
        <v>2</v>
      </c>
      <c r="BD96" s="2">
        <v>2</v>
      </c>
      <c r="BE96" s="2">
        <f t="shared" si="47"/>
        <v>0</v>
      </c>
    </row>
    <row r="97" spans="1:57" x14ac:dyDescent="0.25">
      <c r="A97">
        <v>168</v>
      </c>
      <c r="B97" t="s">
        <v>119</v>
      </c>
      <c r="C97" s="7">
        <v>1.81</v>
      </c>
      <c r="D97" s="2">
        <v>6</v>
      </c>
      <c r="E97" t="s">
        <v>33</v>
      </c>
      <c r="F97" t="s">
        <v>25</v>
      </c>
      <c r="G97" t="s">
        <v>157</v>
      </c>
      <c r="H97">
        <v>0</v>
      </c>
      <c r="I97" s="21">
        <v>1</v>
      </c>
      <c r="J97" s="2">
        <v>1</v>
      </c>
      <c r="K97" s="2">
        <v>1</v>
      </c>
      <c r="L97">
        <f t="shared" si="32"/>
        <v>0</v>
      </c>
      <c r="M97" s="2">
        <v>0</v>
      </c>
      <c r="N97">
        <v>0</v>
      </c>
      <c r="O97">
        <f t="shared" si="33"/>
        <v>0</v>
      </c>
      <c r="P97" s="2">
        <v>0</v>
      </c>
      <c r="Q97">
        <v>0</v>
      </c>
      <c r="R97">
        <f t="shared" si="34"/>
        <v>0</v>
      </c>
      <c r="S97" s="2">
        <v>6</v>
      </c>
      <c r="T97" s="2">
        <v>5</v>
      </c>
      <c r="U97" s="25">
        <f t="shared" si="35"/>
        <v>-1</v>
      </c>
      <c r="V97" s="2"/>
      <c r="W97" s="2"/>
      <c r="X97" s="2"/>
      <c r="Y97" s="2">
        <v>0</v>
      </c>
      <c r="Z97" s="2">
        <v>0</v>
      </c>
      <c r="AA97" s="11">
        <f t="shared" ref="AA97" si="48">Y97-X97</f>
        <v>0</v>
      </c>
      <c r="AB97" s="2">
        <v>2</v>
      </c>
      <c r="AC97" s="2">
        <v>2</v>
      </c>
      <c r="AD97">
        <f t="shared" si="38"/>
        <v>0</v>
      </c>
      <c r="AE97" s="2">
        <v>2</v>
      </c>
      <c r="AF97" s="2">
        <v>2</v>
      </c>
      <c r="AG97" s="2">
        <f t="shared" si="39"/>
        <v>0</v>
      </c>
      <c r="AH97" s="2">
        <v>4</v>
      </c>
      <c r="AI97" s="2">
        <v>4</v>
      </c>
      <c r="AJ97">
        <f t="shared" si="40"/>
        <v>0</v>
      </c>
      <c r="AK97" s="2">
        <v>0</v>
      </c>
      <c r="AL97" s="2">
        <v>0</v>
      </c>
      <c r="AM97">
        <f t="shared" si="41"/>
        <v>0</v>
      </c>
      <c r="AN97" s="2">
        <v>1</v>
      </c>
      <c r="AO97" s="2">
        <v>1</v>
      </c>
      <c r="AP97">
        <f t="shared" si="42"/>
        <v>0</v>
      </c>
      <c r="AQ97" s="2">
        <v>0</v>
      </c>
      <c r="AR97" s="2">
        <v>0</v>
      </c>
      <c r="AS97" s="2">
        <f t="shared" si="43"/>
        <v>0</v>
      </c>
      <c r="AT97" s="2">
        <v>1</v>
      </c>
      <c r="AU97" s="2">
        <v>1</v>
      </c>
      <c r="AV97">
        <f t="shared" si="44"/>
        <v>0</v>
      </c>
      <c r="AW97" s="2">
        <v>2</v>
      </c>
      <c r="AX97" s="2">
        <v>1</v>
      </c>
      <c r="AY97" s="24">
        <f t="shared" si="45"/>
        <v>-1</v>
      </c>
      <c r="AZ97" s="2">
        <v>1</v>
      </c>
      <c r="BA97" s="2">
        <v>1</v>
      </c>
      <c r="BB97" s="14">
        <f t="shared" si="46"/>
        <v>0</v>
      </c>
      <c r="BC97" s="2"/>
      <c r="BD97" s="2"/>
      <c r="BE97" s="2"/>
    </row>
    <row r="98" spans="1:57" x14ac:dyDescent="0.25">
      <c r="A98">
        <v>170</v>
      </c>
      <c r="B98" t="s">
        <v>13</v>
      </c>
      <c r="C98">
        <v>-0.04</v>
      </c>
      <c r="D98" s="2">
        <v>40</v>
      </c>
      <c r="E98" t="s">
        <v>34</v>
      </c>
      <c r="F98" t="s">
        <v>31</v>
      </c>
      <c r="G98" t="s">
        <v>157</v>
      </c>
      <c r="H98">
        <v>0</v>
      </c>
      <c r="I98" s="21">
        <v>0.25</v>
      </c>
      <c r="J98" s="16">
        <v>0</v>
      </c>
      <c r="K98" s="2">
        <v>0</v>
      </c>
      <c r="L98" s="2">
        <f t="shared" si="32"/>
        <v>0</v>
      </c>
      <c r="M98" s="16">
        <v>1</v>
      </c>
      <c r="N98">
        <v>2</v>
      </c>
      <c r="O98" s="24">
        <f t="shared" si="33"/>
        <v>1</v>
      </c>
      <c r="P98" s="16">
        <v>1</v>
      </c>
      <c r="Q98">
        <v>2</v>
      </c>
      <c r="R98" s="24">
        <f t="shared" si="34"/>
        <v>1</v>
      </c>
      <c r="S98" s="2">
        <v>1</v>
      </c>
      <c r="T98" s="2">
        <v>2</v>
      </c>
      <c r="U98" s="25">
        <f t="shared" si="35"/>
        <v>1</v>
      </c>
      <c r="V98" s="2">
        <v>1</v>
      </c>
      <c r="W98" s="2">
        <v>1</v>
      </c>
      <c r="X98" s="2">
        <f t="shared" si="36"/>
        <v>0</v>
      </c>
      <c r="Y98" s="16">
        <v>0</v>
      </c>
      <c r="Z98" s="2">
        <v>0</v>
      </c>
      <c r="AA98" s="11">
        <f t="shared" si="37"/>
        <v>0</v>
      </c>
      <c r="AB98" s="2">
        <v>4</v>
      </c>
      <c r="AC98" s="2">
        <v>4</v>
      </c>
      <c r="AD98">
        <f t="shared" si="38"/>
        <v>0</v>
      </c>
      <c r="AE98" s="2">
        <v>2</v>
      </c>
      <c r="AF98" s="2">
        <v>2</v>
      </c>
      <c r="AG98" s="2">
        <f t="shared" si="39"/>
        <v>0</v>
      </c>
      <c r="AH98" s="2">
        <v>2</v>
      </c>
      <c r="AI98" s="2">
        <v>2</v>
      </c>
      <c r="AJ98">
        <f t="shared" si="40"/>
        <v>0</v>
      </c>
      <c r="AK98" s="2">
        <v>3</v>
      </c>
      <c r="AL98" s="2">
        <v>2</v>
      </c>
      <c r="AM98" s="25">
        <f t="shared" si="41"/>
        <v>-1</v>
      </c>
      <c r="AN98" s="16">
        <v>0</v>
      </c>
      <c r="AO98" s="2">
        <v>2</v>
      </c>
      <c r="AP98" s="25">
        <f t="shared" si="42"/>
        <v>2</v>
      </c>
      <c r="AQ98" s="2">
        <v>2</v>
      </c>
      <c r="AR98" s="2">
        <v>1</v>
      </c>
      <c r="AS98" s="24">
        <f t="shared" si="43"/>
        <v>-1</v>
      </c>
      <c r="AT98" s="2">
        <v>1</v>
      </c>
      <c r="AU98" s="2">
        <v>1</v>
      </c>
      <c r="AV98">
        <f t="shared" si="44"/>
        <v>0</v>
      </c>
      <c r="AW98" s="2">
        <v>2</v>
      </c>
      <c r="AX98" s="2">
        <v>2</v>
      </c>
      <c r="AY98" s="2">
        <f t="shared" si="45"/>
        <v>0</v>
      </c>
      <c r="AZ98" s="2">
        <v>3</v>
      </c>
      <c r="BA98" s="2">
        <v>3</v>
      </c>
      <c r="BB98" s="14">
        <f t="shared" si="46"/>
        <v>0</v>
      </c>
      <c r="BC98" s="2">
        <v>3</v>
      </c>
      <c r="BD98" s="2">
        <v>3</v>
      </c>
      <c r="BE98" s="2">
        <f t="shared" si="47"/>
        <v>0</v>
      </c>
    </row>
    <row r="99" spans="1:57" x14ac:dyDescent="0.25">
      <c r="A99">
        <v>171</v>
      </c>
      <c r="B99" t="s">
        <v>119</v>
      </c>
      <c r="C99" s="7">
        <v>1.81</v>
      </c>
      <c r="D99" s="2">
        <v>4</v>
      </c>
      <c r="E99" t="s">
        <v>33</v>
      </c>
      <c r="F99" t="s">
        <v>31</v>
      </c>
      <c r="G99" t="s">
        <v>157</v>
      </c>
      <c r="H99">
        <v>0</v>
      </c>
      <c r="I99" s="21">
        <v>0.25</v>
      </c>
      <c r="J99" s="16">
        <v>0</v>
      </c>
      <c r="K99" s="2">
        <v>0</v>
      </c>
      <c r="L99" s="2">
        <f t="shared" si="32"/>
        <v>0</v>
      </c>
      <c r="M99" s="16">
        <v>1</v>
      </c>
      <c r="N99">
        <v>1</v>
      </c>
      <c r="O99" s="2">
        <f t="shared" si="33"/>
        <v>0</v>
      </c>
      <c r="P99" s="16">
        <v>1</v>
      </c>
      <c r="Q99">
        <v>1</v>
      </c>
      <c r="R99" s="2">
        <f t="shared" si="34"/>
        <v>0</v>
      </c>
      <c r="S99" s="2">
        <v>3</v>
      </c>
      <c r="T99" s="2">
        <v>3</v>
      </c>
      <c r="U99">
        <f t="shared" si="35"/>
        <v>0</v>
      </c>
      <c r="V99" s="2">
        <v>4</v>
      </c>
      <c r="W99" s="2">
        <v>4</v>
      </c>
      <c r="X99" s="2">
        <f t="shared" si="36"/>
        <v>0</v>
      </c>
      <c r="Y99" s="16">
        <v>4</v>
      </c>
      <c r="Z99" s="2">
        <v>4</v>
      </c>
      <c r="AA99" s="11">
        <f t="shared" si="37"/>
        <v>0</v>
      </c>
      <c r="AB99" s="2">
        <v>3</v>
      </c>
      <c r="AC99" s="2">
        <v>3</v>
      </c>
      <c r="AD99">
        <f t="shared" si="38"/>
        <v>0</v>
      </c>
      <c r="AE99" s="2">
        <v>0</v>
      </c>
      <c r="AF99" s="2">
        <v>0</v>
      </c>
      <c r="AG99" s="2">
        <f t="shared" si="39"/>
        <v>0</v>
      </c>
      <c r="AH99" s="2">
        <v>4</v>
      </c>
      <c r="AI99" s="2">
        <v>4</v>
      </c>
      <c r="AJ99">
        <f t="shared" si="40"/>
        <v>0</v>
      </c>
      <c r="AK99" s="2">
        <v>2</v>
      </c>
      <c r="AL99" s="2">
        <v>2</v>
      </c>
      <c r="AM99">
        <f t="shared" si="41"/>
        <v>0</v>
      </c>
      <c r="AN99" s="16">
        <v>1</v>
      </c>
      <c r="AO99" s="2">
        <v>1</v>
      </c>
      <c r="AP99">
        <f t="shared" si="42"/>
        <v>0</v>
      </c>
      <c r="AQ99" s="2">
        <v>1</v>
      </c>
      <c r="AR99" s="2">
        <v>1</v>
      </c>
      <c r="AS99" s="2">
        <f t="shared" si="43"/>
        <v>0</v>
      </c>
      <c r="AT99" s="2">
        <v>2</v>
      </c>
      <c r="AU99" s="2">
        <v>2</v>
      </c>
      <c r="AV99">
        <f t="shared" si="44"/>
        <v>0</v>
      </c>
      <c r="AW99" s="2">
        <v>2</v>
      </c>
      <c r="AX99" s="2">
        <v>2</v>
      </c>
      <c r="AY99" s="2">
        <f t="shared" si="45"/>
        <v>0</v>
      </c>
      <c r="AZ99" s="2">
        <v>0</v>
      </c>
      <c r="BA99" s="2">
        <v>0</v>
      </c>
      <c r="BB99" s="14">
        <f t="shared" si="46"/>
        <v>0</v>
      </c>
      <c r="BC99" s="2">
        <v>2</v>
      </c>
      <c r="BD99" s="2">
        <v>2</v>
      </c>
      <c r="BE99" s="2">
        <f t="shared" si="47"/>
        <v>0</v>
      </c>
    </row>
    <row r="100" spans="1:57" x14ac:dyDescent="0.25">
      <c r="A100">
        <v>172</v>
      </c>
      <c r="B100" t="s">
        <v>119</v>
      </c>
      <c r="C100" s="7">
        <v>1.81</v>
      </c>
      <c r="D100" s="2">
        <v>15</v>
      </c>
      <c r="E100" t="s">
        <v>33</v>
      </c>
      <c r="F100" t="s">
        <v>25</v>
      </c>
      <c r="G100" t="s">
        <v>157</v>
      </c>
      <c r="H100">
        <v>0</v>
      </c>
      <c r="I100" s="21">
        <v>1</v>
      </c>
      <c r="J100" s="16">
        <v>1</v>
      </c>
      <c r="K100" s="2">
        <v>1</v>
      </c>
      <c r="L100" s="2">
        <f t="shared" si="32"/>
        <v>0</v>
      </c>
      <c r="M100" s="16">
        <v>0</v>
      </c>
      <c r="N100">
        <v>0</v>
      </c>
      <c r="O100" s="2">
        <f t="shared" si="33"/>
        <v>0</v>
      </c>
      <c r="P100" s="16">
        <v>0</v>
      </c>
      <c r="Q100">
        <v>0</v>
      </c>
      <c r="R100" s="2">
        <f t="shared" si="34"/>
        <v>0</v>
      </c>
      <c r="S100" s="2">
        <v>2</v>
      </c>
      <c r="T100" s="2">
        <v>2</v>
      </c>
      <c r="U100">
        <f t="shared" si="35"/>
        <v>0</v>
      </c>
      <c r="V100" s="2">
        <v>4</v>
      </c>
      <c r="W100" s="2">
        <v>4</v>
      </c>
      <c r="X100" s="2">
        <f t="shared" si="36"/>
        <v>0</v>
      </c>
      <c r="Y100" s="16">
        <v>0</v>
      </c>
      <c r="Z100" s="2">
        <v>0</v>
      </c>
      <c r="AA100" s="11">
        <f t="shared" si="37"/>
        <v>0</v>
      </c>
      <c r="AB100" s="2">
        <v>5</v>
      </c>
      <c r="AC100" s="2">
        <v>5</v>
      </c>
      <c r="AD100">
        <f t="shared" si="38"/>
        <v>0</v>
      </c>
      <c r="AE100" s="2">
        <v>3</v>
      </c>
      <c r="AF100" s="2">
        <v>3</v>
      </c>
      <c r="AG100" s="2">
        <f t="shared" si="39"/>
        <v>0</v>
      </c>
      <c r="AH100" s="2">
        <v>3</v>
      </c>
      <c r="AI100" s="2">
        <v>3</v>
      </c>
      <c r="AJ100">
        <f t="shared" si="40"/>
        <v>0</v>
      </c>
      <c r="AK100" s="2">
        <v>0</v>
      </c>
      <c r="AL100" s="2">
        <v>0</v>
      </c>
      <c r="AM100">
        <f t="shared" si="41"/>
        <v>0</v>
      </c>
      <c r="AN100" s="16">
        <v>3</v>
      </c>
      <c r="AO100" s="2">
        <v>3</v>
      </c>
      <c r="AP100">
        <f t="shared" si="42"/>
        <v>0</v>
      </c>
      <c r="AQ100" s="2">
        <v>0</v>
      </c>
      <c r="AR100" s="2">
        <v>0</v>
      </c>
      <c r="AS100" s="2">
        <f t="shared" si="43"/>
        <v>0</v>
      </c>
      <c r="AT100" s="2">
        <v>1</v>
      </c>
      <c r="AU100" s="2">
        <v>1</v>
      </c>
      <c r="AV100">
        <f t="shared" si="44"/>
        <v>0</v>
      </c>
      <c r="AW100" s="2">
        <v>2</v>
      </c>
      <c r="AX100" s="2">
        <v>2</v>
      </c>
      <c r="AY100" s="2">
        <f t="shared" si="45"/>
        <v>0</v>
      </c>
      <c r="AZ100" s="2">
        <v>0</v>
      </c>
      <c r="BA100" s="2">
        <v>0</v>
      </c>
      <c r="BB100" s="14">
        <f t="shared" si="46"/>
        <v>0</v>
      </c>
      <c r="BC100" s="2">
        <v>0</v>
      </c>
      <c r="BD100" s="2">
        <v>3</v>
      </c>
      <c r="BE100" s="24">
        <f t="shared" si="47"/>
        <v>3</v>
      </c>
    </row>
    <row r="101" spans="1:57" x14ac:dyDescent="0.25">
      <c r="A101">
        <v>174</v>
      </c>
      <c r="B101" t="s">
        <v>7</v>
      </c>
      <c r="C101">
        <v>1.42</v>
      </c>
      <c r="D101" s="2">
        <v>60</v>
      </c>
      <c r="E101" t="s">
        <v>150</v>
      </c>
      <c r="F101" t="s">
        <v>27</v>
      </c>
      <c r="G101" t="s">
        <v>157</v>
      </c>
      <c r="H101">
        <v>0</v>
      </c>
      <c r="I101" s="21">
        <v>1</v>
      </c>
      <c r="J101" s="16">
        <v>2</v>
      </c>
      <c r="K101" s="2">
        <v>2</v>
      </c>
      <c r="L101" s="2">
        <f t="shared" si="32"/>
        <v>0</v>
      </c>
      <c r="M101" s="16">
        <v>1</v>
      </c>
      <c r="N101">
        <v>1</v>
      </c>
      <c r="O101" s="2">
        <f t="shared" si="33"/>
        <v>0</v>
      </c>
      <c r="P101" s="16">
        <v>1</v>
      </c>
      <c r="Q101">
        <v>1</v>
      </c>
      <c r="R101" s="2">
        <f t="shared" si="34"/>
        <v>0</v>
      </c>
      <c r="S101" s="2">
        <v>2</v>
      </c>
      <c r="T101" s="2">
        <v>2</v>
      </c>
      <c r="U101">
        <f t="shared" si="35"/>
        <v>0</v>
      </c>
      <c r="V101" s="2">
        <v>4</v>
      </c>
      <c r="W101" s="2">
        <v>4</v>
      </c>
      <c r="X101" s="2">
        <f t="shared" si="36"/>
        <v>0</v>
      </c>
      <c r="Y101" s="16">
        <v>0</v>
      </c>
      <c r="Z101" s="2">
        <v>0</v>
      </c>
      <c r="AA101" s="11">
        <f t="shared" si="37"/>
        <v>0</v>
      </c>
      <c r="AB101" s="2">
        <v>3</v>
      </c>
      <c r="AC101" s="2">
        <v>2</v>
      </c>
      <c r="AD101" s="25">
        <f t="shared" si="38"/>
        <v>-1</v>
      </c>
      <c r="AE101" s="2">
        <v>2</v>
      </c>
      <c r="AF101" s="2">
        <v>2</v>
      </c>
      <c r="AG101" s="2">
        <f t="shared" si="39"/>
        <v>0</v>
      </c>
      <c r="AH101" s="2">
        <v>4</v>
      </c>
      <c r="AI101" s="2">
        <v>4</v>
      </c>
      <c r="AJ101">
        <f t="shared" si="40"/>
        <v>0</v>
      </c>
      <c r="AK101" s="2">
        <v>3</v>
      </c>
      <c r="AL101" s="2">
        <v>3</v>
      </c>
      <c r="AM101">
        <f t="shared" si="41"/>
        <v>0</v>
      </c>
      <c r="AN101" s="16">
        <v>1</v>
      </c>
      <c r="AO101" s="2">
        <v>1</v>
      </c>
      <c r="AP101">
        <f t="shared" si="42"/>
        <v>0</v>
      </c>
      <c r="AQ101" s="2">
        <v>0</v>
      </c>
      <c r="AR101" s="2">
        <v>0</v>
      </c>
      <c r="AS101" s="2">
        <f t="shared" si="43"/>
        <v>0</v>
      </c>
      <c r="AT101" s="2">
        <v>1</v>
      </c>
      <c r="AU101" s="2">
        <v>1</v>
      </c>
      <c r="AV101">
        <f t="shared" si="44"/>
        <v>0</v>
      </c>
      <c r="AW101" s="2">
        <v>2</v>
      </c>
      <c r="AX101" s="2">
        <v>1</v>
      </c>
      <c r="AY101" s="24">
        <f t="shared" si="45"/>
        <v>-1</v>
      </c>
      <c r="AZ101" s="2">
        <v>0</v>
      </c>
      <c r="BA101" s="2">
        <v>0</v>
      </c>
      <c r="BB101" s="14">
        <f t="shared" si="46"/>
        <v>0</v>
      </c>
      <c r="BC101" s="2">
        <v>2</v>
      </c>
      <c r="BD101" s="2">
        <v>2</v>
      </c>
      <c r="BE101" s="2">
        <f t="shared" si="47"/>
        <v>0</v>
      </c>
    </row>
    <row r="102" spans="1:57" x14ac:dyDescent="0.25">
      <c r="A102">
        <v>175</v>
      </c>
      <c r="B102" t="s">
        <v>13</v>
      </c>
      <c r="C102">
        <v>-0.04</v>
      </c>
      <c r="D102" s="2">
        <v>60</v>
      </c>
      <c r="E102" t="s">
        <v>150</v>
      </c>
      <c r="F102" t="s">
        <v>31</v>
      </c>
      <c r="G102" t="s">
        <v>158</v>
      </c>
      <c r="H102">
        <v>0</v>
      </c>
      <c r="I102" s="21">
        <v>0.25</v>
      </c>
      <c r="J102" s="16">
        <v>0</v>
      </c>
      <c r="K102" s="2">
        <v>0</v>
      </c>
      <c r="L102" s="2">
        <f t="shared" si="32"/>
        <v>0</v>
      </c>
      <c r="M102" s="16">
        <v>2</v>
      </c>
      <c r="N102">
        <v>2</v>
      </c>
      <c r="O102" s="2">
        <f t="shared" si="33"/>
        <v>0</v>
      </c>
      <c r="P102" s="16">
        <v>1</v>
      </c>
      <c r="Q102" s="2">
        <v>1</v>
      </c>
      <c r="R102" s="2">
        <f t="shared" si="34"/>
        <v>0</v>
      </c>
      <c r="S102" s="2">
        <v>4</v>
      </c>
      <c r="T102" s="2">
        <v>4</v>
      </c>
      <c r="U102">
        <f t="shared" si="35"/>
        <v>0</v>
      </c>
      <c r="V102" s="2">
        <v>4</v>
      </c>
      <c r="W102" s="2">
        <v>4</v>
      </c>
      <c r="X102" s="2">
        <f t="shared" si="36"/>
        <v>0</v>
      </c>
      <c r="Y102" s="16">
        <v>3</v>
      </c>
      <c r="Z102" s="2">
        <v>3</v>
      </c>
      <c r="AA102" s="11">
        <f t="shared" si="37"/>
        <v>0</v>
      </c>
      <c r="AB102" s="2">
        <v>4</v>
      </c>
      <c r="AC102" s="2">
        <v>4</v>
      </c>
      <c r="AD102">
        <f t="shared" si="38"/>
        <v>0</v>
      </c>
      <c r="AE102" s="2">
        <v>2</v>
      </c>
      <c r="AF102" s="2">
        <v>2</v>
      </c>
      <c r="AG102" s="2">
        <f t="shared" si="39"/>
        <v>0</v>
      </c>
      <c r="AH102" s="2">
        <v>4</v>
      </c>
      <c r="AI102" s="2">
        <v>4</v>
      </c>
      <c r="AJ102">
        <f t="shared" si="40"/>
        <v>0</v>
      </c>
      <c r="AK102" s="2">
        <v>2</v>
      </c>
      <c r="AL102" s="2">
        <v>2</v>
      </c>
      <c r="AM102">
        <f t="shared" si="41"/>
        <v>0</v>
      </c>
      <c r="AN102" s="16">
        <v>1</v>
      </c>
      <c r="AO102" s="2">
        <v>1</v>
      </c>
      <c r="AP102">
        <f t="shared" si="42"/>
        <v>0</v>
      </c>
      <c r="AQ102" s="2">
        <v>1</v>
      </c>
      <c r="AR102" s="2">
        <v>1</v>
      </c>
      <c r="AS102" s="2">
        <f t="shared" si="43"/>
        <v>0</v>
      </c>
      <c r="AT102" s="2">
        <v>1</v>
      </c>
      <c r="AU102" s="2">
        <v>1</v>
      </c>
      <c r="AV102">
        <f t="shared" si="44"/>
        <v>0</v>
      </c>
      <c r="AW102" s="2">
        <v>2</v>
      </c>
      <c r="AX102" s="2">
        <v>2</v>
      </c>
      <c r="AY102" s="2">
        <f t="shared" si="45"/>
        <v>0</v>
      </c>
      <c r="AZ102" s="2">
        <v>2</v>
      </c>
      <c r="BA102" s="2">
        <v>2</v>
      </c>
      <c r="BB102" s="14">
        <f t="shared" si="46"/>
        <v>0</v>
      </c>
      <c r="BC102" s="2">
        <v>2</v>
      </c>
      <c r="BD102" s="2">
        <v>2</v>
      </c>
      <c r="BE102" s="2">
        <f t="shared" si="47"/>
        <v>0</v>
      </c>
    </row>
    <row r="103" spans="1:57" x14ac:dyDescent="0.25">
      <c r="A103">
        <v>176</v>
      </c>
      <c r="B103" t="s">
        <v>119</v>
      </c>
      <c r="C103" s="7">
        <v>1.81</v>
      </c>
      <c r="D103" s="2">
        <v>95</v>
      </c>
      <c r="E103" t="s">
        <v>33</v>
      </c>
      <c r="F103" t="s">
        <v>25</v>
      </c>
      <c r="G103" t="s">
        <v>158</v>
      </c>
      <c r="H103">
        <v>0</v>
      </c>
      <c r="I103" s="21">
        <v>0.75</v>
      </c>
      <c r="J103" s="16">
        <v>0</v>
      </c>
      <c r="K103" s="2">
        <v>0</v>
      </c>
      <c r="L103" s="2">
        <f t="shared" si="32"/>
        <v>0</v>
      </c>
      <c r="M103" s="16">
        <v>0</v>
      </c>
      <c r="N103">
        <v>0</v>
      </c>
      <c r="O103" s="2">
        <f t="shared" si="33"/>
        <v>0</v>
      </c>
      <c r="P103" s="16">
        <v>0</v>
      </c>
      <c r="Q103">
        <v>0</v>
      </c>
      <c r="R103" s="2">
        <f t="shared" si="34"/>
        <v>0</v>
      </c>
      <c r="S103" s="2">
        <v>2</v>
      </c>
      <c r="T103" s="2">
        <v>2</v>
      </c>
      <c r="U103">
        <f t="shared" si="35"/>
        <v>0</v>
      </c>
      <c r="X103" s="2"/>
      <c r="Y103" s="16">
        <v>0</v>
      </c>
      <c r="Z103" s="2">
        <v>0</v>
      </c>
      <c r="AA103" s="11">
        <f t="shared" si="37"/>
        <v>0</v>
      </c>
      <c r="AB103" s="2">
        <v>5</v>
      </c>
      <c r="AC103" s="2">
        <v>5</v>
      </c>
      <c r="AD103">
        <f t="shared" si="38"/>
        <v>0</v>
      </c>
      <c r="AE103" s="2">
        <v>0</v>
      </c>
      <c r="AF103" s="2">
        <v>0</v>
      </c>
      <c r="AG103" s="2">
        <f t="shared" si="39"/>
        <v>0</v>
      </c>
      <c r="AH103" s="2">
        <v>4</v>
      </c>
      <c r="AI103" s="2">
        <v>4</v>
      </c>
      <c r="AJ103">
        <f t="shared" si="40"/>
        <v>0</v>
      </c>
      <c r="AK103" s="2">
        <v>0</v>
      </c>
      <c r="AL103" s="2">
        <v>0</v>
      </c>
      <c r="AM103">
        <f t="shared" si="41"/>
        <v>0</v>
      </c>
      <c r="AN103" s="16">
        <v>0</v>
      </c>
      <c r="AO103" s="2">
        <v>0</v>
      </c>
      <c r="AP103">
        <f t="shared" si="42"/>
        <v>0</v>
      </c>
      <c r="AQ103" s="2">
        <v>0</v>
      </c>
      <c r="AR103" s="2">
        <v>0</v>
      </c>
      <c r="AS103" s="2">
        <f t="shared" si="43"/>
        <v>0</v>
      </c>
      <c r="AT103" s="2">
        <v>1</v>
      </c>
      <c r="AU103" s="2">
        <v>1</v>
      </c>
      <c r="AV103">
        <f t="shared" si="44"/>
        <v>0</v>
      </c>
      <c r="AW103" s="2">
        <v>2</v>
      </c>
      <c r="AX103" s="2">
        <v>1</v>
      </c>
      <c r="AY103" s="24">
        <f t="shared" si="45"/>
        <v>-1</v>
      </c>
      <c r="AZ103" s="2">
        <v>0</v>
      </c>
      <c r="BA103" s="2">
        <v>0</v>
      </c>
      <c r="BB103" s="14">
        <f t="shared" si="46"/>
        <v>0</v>
      </c>
      <c r="BC103" s="2">
        <v>2</v>
      </c>
      <c r="BD103" s="2">
        <v>2</v>
      </c>
      <c r="BE103" s="2">
        <f t="shared" si="47"/>
        <v>0</v>
      </c>
    </row>
    <row r="104" spans="1:57" x14ac:dyDescent="0.25">
      <c r="A104">
        <v>178</v>
      </c>
      <c r="B104" t="s">
        <v>119</v>
      </c>
      <c r="C104" s="7">
        <v>1.81</v>
      </c>
      <c r="D104" s="2">
        <v>21</v>
      </c>
      <c r="E104" t="s">
        <v>33</v>
      </c>
      <c r="F104" t="s">
        <v>25</v>
      </c>
      <c r="G104" t="s">
        <v>157</v>
      </c>
      <c r="H104">
        <v>0</v>
      </c>
      <c r="I104" s="21">
        <v>0.75</v>
      </c>
      <c r="J104" s="16">
        <v>0</v>
      </c>
      <c r="K104" s="2">
        <v>0</v>
      </c>
      <c r="L104" s="2">
        <f t="shared" si="32"/>
        <v>0</v>
      </c>
      <c r="M104" s="16">
        <v>0</v>
      </c>
      <c r="N104">
        <v>0</v>
      </c>
      <c r="O104" s="2">
        <f t="shared" si="33"/>
        <v>0</v>
      </c>
      <c r="P104" s="16">
        <v>0</v>
      </c>
      <c r="Q104">
        <v>0</v>
      </c>
      <c r="R104" s="2">
        <f t="shared" si="34"/>
        <v>0</v>
      </c>
      <c r="S104" s="2">
        <v>5</v>
      </c>
      <c r="T104" s="2">
        <v>6</v>
      </c>
      <c r="U104" s="25">
        <f t="shared" si="35"/>
        <v>1</v>
      </c>
      <c r="V104" s="2">
        <v>1</v>
      </c>
      <c r="W104" s="2">
        <v>1</v>
      </c>
      <c r="X104" s="2">
        <f t="shared" si="36"/>
        <v>0</v>
      </c>
      <c r="Y104" s="16">
        <v>0</v>
      </c>
      <c r="Z104" s="2">
        <v>0</v>
      </c>
      <c r="AA104" s="11">
        <f t="shared" si="37"/>
        <v>0</v>
      </c>
      <c r="AB104" s="2">
        <v>2</v>
      </c>
      <c r="AC104" s="2">
        <v>2</v>
      </c>
      <c r="AD104">
        <f t="shared" si="38"/>
        <v>0</v>
      </c>
      <c r="AE104" s="2">
        <v>3</v>
      </c>
      <c r="AF104" s="2">
        <v>3</v>
      </c>
      <c r="AG104" s="2">
        <f t="shared" si="39"/>
        <v>0</v>
      </c>
      <c r="AH104" s="2">
        <v>4</v>
      </c>
      <c r="AI104" s="2">
        <v>4</v>
      </c>
      <c r="AJ104">
        <f t="shared" si="40"/>
        <v>0</v>
      </c>
      <c r="AK104" s="2">
        <v>0</v>
      </c>
      <c r="AL104" s="2">
        <v>0</v>
      </c>
      <c r="AM104">
        <f t="shared" si="41"/>
        <v>0</v>
      </c>
      <c r="AN104" s="16">
        <v>2</v>
      </c>
      <c r="AO104" s="2">
        <v>2</v>
      </c>
      <c r="AP104">
        <f t="shared" si="42"/>
        <v>0</v>
      </c>
      <c r="AQ104" s="2">
        <v>0</v>
      </c>
      <c r="AR104" s="2">
        <v>0</v>
      </c>
      <c r="AS104" s="2">
        <f t="shared" si="43"/>
        <v>0</v>
      </c>
      <c r="AT104" s="2">
        <v>1</v>
      </c>
      <c r="AU104" s="2">
        <v>1</v>
      </c>
      <c r="AV104">
        <f t="shared" si="44"/>
        <v>0</v>
      </c>
      <c r="AW104" s="2">
        <v>2</v>
      </c>
      <c r="AX104" s="2">
        <v>2</v>
      </c>
      <c r="AY104" s="2">
        <f t="shared" si="45"/>
        <v>0</v>
      </c>
      <c r="AZ104" s="2">
        <v>0</v>
      </c>
      <c r="BA104" s="2">
        <v>0</v>
      </c>
      <c r="BB104" s="14">
        <f t="shared" si="46"/>
        <v>0</v>
      </c>
      <c r="BC104" s="2">
        <v>2</v>
      </c>
      <c r="BD104" s="2">
        <v>2</v>
      </c>
      <c r="BE104" s="2">
        <f t="shared" si="47"/>
        <v>0</v>
      </c>
    </row>
    <row r="105" spans="1:57" x14ac:dyDescent="0.25">
      <c r="A105">
        <v>179</v>
      </c>
      <c r="B105" t="s">
        <v>13</v>
      </c>
      <c r="C105">
        <v>-0.04</v>
      </c>
      <c r="D105" s="2">
        <v>60</v>
      </c>
      <c r="E105" t="s">
        <v>150</v>
      </c>
      <c r="F105" t="s">
        <v>25</v>
      </c>
      <c r="G105" t="s">
        <v>157</v>
      </c>
      <c r="H105">
        <v>0</v>
      </c>
      <c r="I105" s="21">
        <v>0.25</v>
      </c>
      <c r="J105" s="16">
        <v>0</v>
      </c>
      <c r="K105" s="2">
        <v>0</v>
      </c>
      <c r="L105" s="2">
        <f t="shared" si="32"/>
        <v>0</v>
      </c>
      <c r="M105" s="16">
        <v>0</v>
      </c>
      <c r="N105">
        <v>0</v>
      </c>
      <c r="O105" s="2">
        <f t="shared" si="33"/>
        <v>0</v>
      </c>
      <c r="P105" s="16">
        <v>0</v>
      </c>
      <c r="Q105" s="2">
        <v>0</v>
      </c>
      <c r="R105" s="2">
        <f t="shared" si="34"/>
        <v>0</v>
      </c>
      <c r="S105" s="2">
        <v>4</v>
      </c>
      <c r="T105" s="2">
        <v>4</v>
      </c>
      <c r="U105">
        <f t="shared" si="35"/>
        <v>0</v>
      </c>
      <c r="V105" s="2">
        <v>2</v>
      </c>
      <c r="W105" s="2">
        <v>2</v>
      </c>
      <c r="X105" s="2">
        <f t="shared" si="36"/>
        <v>0</v>
      </c>
      <c r="Y105" s="16">
        <v>0</v>
      </c>
      <c r="Z105" s="2">
        <v>0</v>
      </c>
      <c r="AA105" s="11">
        <f t="shared" si="37"/>
        <v>0</v>
      </c>
      <c r="AB105" s="2">
        <v>4</v>
      </c>
      <c r="AC105" s="2">
        <v>4</v>
      </c>
      <c r="AD105">
        <f t="shared" si="38"/>
        <v>0</v>
      </c>
      <c r="AE105" s="2">
        <v>3</v>
      </c>
      <c r="AF105" s="2">
        <v>3</v>
      </c>
      <c r="AG105" s="2">
        <f t="shared" si="39"/>
        <v>0</v>
      </c>
      <c r="AH105" s="2">
        <v>3</v>
      </c>
      <c r="AI105" s="2">
        <v>3</v>
      </c>
      <c r="AJ105">
        <f t="shared" si="40"/>
        <v>0</v>
      </c>
      <c r="AK105" s="2">
        <v>0</v>
      </c>
      <c r="AL105" s="2">
        <v>0</v>
      </c>
      <c r="AM105">
        <f t="shared" si="41"/>
        <v>0</v>
      </c>
      <c r="AN105" s="16">
        <v>2</v>
      </c>
      <c r="AO105" s="2">
        <v>2</v>
      </c>
      <c r="AP105">
        <f t="shared" si="42"/>
        <v>0</v>
      </c>
      <c r="AQ105" s="2">
        <v>3</v>
      </c>
      <c r="AR105" s="2">
        <v>3</v>
      </c>
      <c r="AS105" s="2">
        <f t="shared" si="43"/>
        <v>0</v>
      </c>
      <c r="AT105" s="2">
        <v>1</v>
      </c>
      <c r="AU105" s="2">
        <v>1</v>
      </c>
      <c r="AV105">
        <f t="shared" si="44"/>
        <v>0</v>
      </c>
      <c r="AW105" s="2">
        <v>1</v>
      </c>
      <c r="AX105" s="2">
        <v>1</v>
      </c>
      <c r="AY105" s="2">
        <f t="shared" si="45"/>
        <v>0</v>
      </c>
      <c r="AZ105" s="2">
        <v>1</v>
      </c>
      <c r="BA105" s="2">
        <v>1</v>
      </c>
      <c r="BB105" s="14">
        <f t="shared" si="46"/>
        <v>0</v>
      </c>
      <c r="BC105" s="2">
        <v>2</v>
      </c>
      <c r="BD105" s="2">
        <v>3</v>
      </c>
      <c r="BE105" s="24">
        <f t="shared" si="47"/>
        <v>1</v>
      </c>
    </row>
    <row r="106" spans="1:57" x14ac:dyDescent="0.25">
      <c r="A106">
        <v>181</v>
      </c>
      <c r="B106" t="s">
        <v>13</v>
      </c>
      <c r="C106">
        <v>-0.04</v>
      </c>
      <c r="D106" s="2">
        <v>60</v>
      </c>
      <c r="E106" t="s">
        <v>150</v>
      </c>
      <c r="F106" t="s">
        <v>25</v>
      </c>
      <c r="G106" t="s">
        <v>158</v>
      </c>
      <c r="H106">
        <v>0</v>
      </c>
      <c r="I106" s="21">
        <v>0.5</v>
      </c>
      <c r="J106" s="16">
        <v>0</v>
      </c>
      <c r="K106" s="2">
        <v>0</v>
      </c>
      <c r="L106" s="2">
        <f t="shared" si="32"/>
        <v>0</v>
      </c>
      <c r="M106" s="16">
        <v>0</v>
      </c>
      <c r="N106">
        <v>0</v>
      </c>
      <c r="O106" s="2">
        <f t="shared" si="33"/>
        <v>0</v>
      </c>
      <c r="P106" s="16">
        <v>0</v>
      </c>
      <c r="Q106" s="2">
        <v>0</v>
      </c>
      <c r="R106" s="2">
        <f t="shared" si="34"/>
        <v>0</v>
      </c>
      <c r="S106" s="2">
        <v>2</v>
      </c>
      <c r="T106" s="2">
        <v>2</v>
      </c>
      <c r="U106">
        <f t="shared" si="35"/>
        <v>0</v>
      </c>
      <c r="V106" s="2">
        <v>4</v>
      </c>
      <c r="W106" s="2">
        <v>4</v>
      </c>
      <c r="X106" s="2">
        <f t="shared" si="36"/>
        <v>0</v>
      </c>
      <c r="Y106" s="16">
        <v>2</v>
      </c>
      <c r="Z106" s="2">
        <v>2</v>
      </c>
      <c r="AA106" s="11">
        <f t="shared" si="37"/>
        <v>0</v>
      </c>
      <c r="AB106" s="2">
        <v>5</v>
      </c>
      <c r="AC106" s="2">
        <v>5</v>
      </c>
      <c r="AD106">
        <f t="shared" si="38"/>
        <v>0</v>
      </c>
      <c r="AE106" s="2">
        <v>1</v>
      </c>
      <c r="AF106" s="2">
        <v>1</v>
      </c>
      <c r="AG106" s="2">
        <f t="shared" si="39"/>
        <v>0</v>
      </c>
      <c r="AH106" s="2">
        <v>1</v>
      </c>
      <c r="AI106" s="2">
        <v>1</v>
      </c>
      <c r="AJ106">
        <f t="shared" si="40"/>
        <v>0</v>
      </c>
      <c r="AK106" s="2">
        <v>0</v>
      </c>
      <c r="AL106" s="2">
        <v>0</v>
      </c>
      <c r="AM106">
        <f t="shared" si="41"/>
        <v>0</v>
      </c>
      <c r="AN106" s="16">
        <v>0</v>
      </c>
      <c r="AO106" s="2">
        <v>0</v>
      </c>
      <c r="AP106">
        <f t="shared" si="42"/>
        <v>0</v>
      </c>
      <c r="AQ106" s="2">
        <v>0</v>
      </c>
      <c r="AR106" s="2">
        <v>0</v>
      </c>
      <c r="AS106" s="2">
        <f t="shared" si="43"/>
        <v>0</v>
      </c>
      <c r="AT106" s="2">
        <v>1</v>
      </c>
      <c r="AU106" s="2">
        <v>1</v>
      </c>
      <c r="AV106">
        <f t="shared" si="44"/>
        <v>0</v>
      </c>
      <c r="AW106" s="2">
        <v>1</v>
      </c>
      <c r="AX106" s="2">
        <v>1</v>
      </c>
      <c r="AY106" s="2">
        <f t="shared" si="45"/>
        <v>0</v>
      </c>
      <c r="BB106" s="14"/>
      <c r="BC106" s="2">
        <v>1</v>
      </c>
      <c r="BD106" s="2">
        <v>1</v>
      </c>
      <c r="BE106" s="2">
        <f t="shared" si="47"/>
        <v>0</v>
      </c>
    </row>
    <row r="107" spans="1:57" x14ac:dyDescent="0.25">
      <c r="A107">
        <v>182</v>
      </c>
      <c r="B107" t="s">
        <v>13</v>
      </c>
      <c r="C107">
        <v>-0.04</v>
      </c>
      <c r="D107" s="2">
        <v>103</v>
      </c>
      <c r="E107" t="s">
        <v>150</v>
      </c>
      <c r="F107" t="s">
        <v>25</v>
      </c>
      <c r="G107" t="s">
        <v>157</v>
      </c>
      <c r="H107">
        <v>0</v>
      </c>
      <c r="I107" s="21">
        <v>0.25</v>
      </c>
      <c r="J107" s="16">
        <v>0</v>
      </c>
      <c r="K107" s="2">
        <v>0</v>
      </c>
      <c r="L107" s="2">
        <f t="shared" si="32"/>
        <v>0</v>
      </c>
      <c r="M107" s="16">
        <v>0</v>
      </c>
      <c r="N107">
        <v>0</v>
      </c>
      <c r="O107" s="2">
        <f t="shared" si="33"/>
        <v>0</v>
      </c>
      <c r="P107" s="16">
        <v>0</v>
      </c>
      <c r="Q107" s="2">
        <v>0</v>
      </c>
      <c r="R107" s="2">
        <f t="shared" si="34"/>
        <v>0</v>
      </c>
      <c r="S107" s="2">
        <v>1</v>
      </c>
      <c r="T107" s="2">
        <v>1</v>
      </c>
      <c r="U107">
        <f t="shared" si="35"/>
        <v>0</v>
      </c>
      <c r="V107" s="2">
        <v>2</v>
      </c>
      <c r="W107" s="2">
        <v>1</v>
      </c>
      <c r="X107" s="24">
        <f t="shared" si="36"/>
        <v>-1</v>
      </c>
      <c r="Y107" s="16">
        <v>1</v>
      </c>
      <c r="Z107" s="2">
        <v>1</v>
      </c>
      <c r="AA107" s="11">
        <f t="shared" si="37"/>
        <v>0</v>
      </c>
      <c r="AB107" s="2">
        <v>4</v>
      </c>
      <c r="AC107" s="2">
        <v>4</v>
      </c>
      <c r="AD107">
        <f t="shared" si="38"/>
        <v>0</v>
      </c>
      <c r="AE107" s="2">
        <v>2</v>
      </c>
      <c r="AF107" s="2">
        <v>2</v>
      </c>
      <c r="AG107" s="2">
        <f t="shared" si="39"/>
        <v>0</v>
      </c>
      <c r="AH107" s="2">
        <v>3</v>
      </c>
      <c r="AI107" s="2">
        <v>3</v>
      </c>
      <c r="AJ107">
        <f t="shared" si="40"/>
        <v>0</v>
      </c>
      <c r="AK107" s="2">
        <v>3</v>
      </c>
      <c r="AL107" s="2">
        <v>3</v>
      </c>
      <c r="AM107">
        <f t="shared" si="41"/>
        <v>0</v>
      </c>
      <c r="AN107" s="16">
        <v>0</v>
      </c>
      <c r="AO107" s="2">
        <v>0</v>
      </c>
      <c r="AP107">
        <f t="shared" si="42"/>
        <v>0</v>
      </c>
      <c r="AQ107" s="2">
        <v>1</v>
      </c>
      <c r="AR107" s="2">
        <v>1</v>
      </c>
      <c r="AS107" s="2">
        <f t="shared" si="43"/>
        <v>0</v>
      </c>
      <c r="AT107" s="2">
        <v>1</v>
      </c>
      <c r="AU107" s="2">
        <v>1</v>
      </c>
      <c r="AV107">
        <f t="shared" si="44"/>
        <v>0</v>
      </c>
      <c r="AW107" s="2">
        <v>1</v>
      </c>
      <c r="AX107" s="2">
        <v>1</v>
      </c>
      <c r="AY107" s="2">
        <f t="shared" si="45"/>
        <v>0</v>
      </c>
      <c r="AZ107" s="2">
        <v>1</v>
      </c>
      <c r="BA107" s="2">
        <v>1</v>
      </c>
      <c r="BB107" s="14">
        <f t="shared" si="46"/>
        <v>0</v>
      </c>
      <c r="BC107" s="2">
        <v>2</v>
      </c>
      <c r="BD107" s="2">
        <v>2</v>
      </c>
      <c r="BE107" s="2">
        <f t="shared" si="47"/>
        <v>0</v>
      </c>
    </row>
    <row r="108" spans="1:57" x14ac:dyDescent="0.25">
      <c r="A108">
        <v>185</v>
      </c>
      <c r="B108" t="s">
        <v>119</v>
      </c>
      <c r="C108" s="7">
        <v>1.81</v>
      </c>
      <c r="D108" s="2">
        <v>7</v>
      </c>
      <c r="E108" t="s">
        <v>33</v>
      </c>
      <c r="F108" t="s">
        <v>27</v>
      </c>
      <c r="G108" t="s">
        <v>157</v>
      </c>
      <c r="H108">
        <v>0</v>
      </c>
      <c r="I108" s="21">
        <v>0.5</v>
      </c>
      <c r="J108" s="16">
        <v>0</v>
      </c>
      <c r="K108" s="2">
        <v>0</v>
      </c>
      <c r="L108" s="2">
        <f t="shared" si="32"/>
        <v>0</v>
      </c>
      <c r="M108" s="16">
        <v>0</v>
      </c>
      <c r="N108">
        <v>0</v>
      </c>
      <c r="O108" s="2">
        <f t="shared" si="33"/>
        <v>0</v>
      </c>
      <c r="P108" s="16">
        <v>0</v>
      </c>
      <c r="Q108" s="2">
        <v>0</v>
      </c>
      <c r="R108" s="2">
        <f t="shared" si="34"/>
        <v>0</v>
      </c>
      <c r="S108" s="2">
        <v>3</v>
      </c>
      <c r="T108" s="2">
        <v>3</v>
      </c>
      <c r="U108">
        <f t="shared" si="35"/>
        <v>0</v>
      </c>
      <c r="V108" s="2">
        <v>1</v>
      </c>
      <c r="W108" s="2">
        <v>1</v>
      </c>
      <c r="X108" s="2">
        <f t="shared" si="36"/>
        <v>0</v>
      </c>
      <c r="Y108" s="16">
        <v>2</v>
      </c>
      <c r="Z108" s="2">
        <v>2</v>
      </c>
      <c r="AA108" s="11">
        <f t="shared" si="37"/>
        <v>0</v>
      </c>
      <c r="AB108" s="2">
        <v>4</v>
      </c>
      <c r="AC108" s="2">
        <v>4</v>
      </c>
      <c r="AD108">
        <f t="shared" si="38"/>
        <v>0</v>
      </c>
      <c r="AE108" s="2">
        <v>0</v>
      </c>
      <c r="AF108" s="2">
        <v>0</v>
      </c>
      <c r="AG108" s="2">
        <f t="shared" si="39"/>
        <v>0</v>
      </c>
      <c r="AH108" s="2">
        <v>4</v>
      </c>
      <c r="AI108" s="2">
        <v>4</v>
      </c>
      <c r="AJ108">
        <f t="shared" si="40"/>
        <v>0</v>
      </c>
      <c r="AK108" s="2">
        <v>1</v>
      </c>
      <c r="AL108" s="2">
        <v>1</v>
      </c>
      <c r="AM108">
        <f t="shared" si="41"/>
        <v>0</v>
      </c>
      <c r="AN108" s="16">
        <v>0</v>
      </c>
      <c r="AO108" s="2">
        <v>0</v>
      </c>
      <c r="AP108">
        <f t="shared" si="42"/>
        <v>0</v>
      </c>
      <c r="AQ108" s="2">
        <v>0</v>
      </c>
      <c r="AR108" s="2">
        <v>0</v>
      </c>
      <c r="AS108" s="2">
        <f t="shared" si="43"/>
        <v>0</v>
      </c>
      <c r="AT108" s="2">
        <v>1</v>
      </c>
      <c r="AU108" s="2">
        <v>1</v>
      </c>
      <c r="AV108">
        <f t="shared" si="44"/>
        <v>0</v>
      </c>
      <c r="AW108" s="2">
        <v>2</v>
      </c>
      <c r="AX108" s="2">
        <v>2</v>
      </c>
      <c r="AY108" s="2">
        <f t="shared" si="45"/>
        <v>0</v>
      </c>
      <c r="AZ108" s="2">
        <v>1</v>
      </c>
      <c r="BA108" s="2">
        <v>1</v>
      </c>
      <c r="BB108" s="14">
        <f t="shared" si="46"/>
        <v>0</v>
      </c>
      <c r="BC108" s="2">
        <v>1</v>
      </c>
      <c r="BD108" s="2">
        <v>1</v>
      </c>
      <c r="BE108" s="2">
        <f t="shared" si="47"/>
        <v>0</v>
      </c>
    </row>
    <row r="109" spans="1:57" x14ac:dyDescent="0.25">
      <c r="A109">
        <v>186</v>
      </c>
      <c r="B109" t="s">
        <v>7</v>
      </c>
      <c r="C109">
        <v>1.42</v>
      </c>
      <c r="D109" s="2">
        <v>6</v>
      </c>
      <c r="E109" t="s">
        <v>150</v>
      </c>
      <c r="F109" t="s">
        <v>25</v>
      </c>
      <c r="G109" t="s">
        <v>157</v>
      </c>
      <c r="H109">
        <v>0</v>
      </c>
      <c r="I109" s="21">
        <v>0.25</v>
      </c>
      <c r="J109" s="16">
        <v>0</v>
      </c>
      <c r="K109" s="2">
        <v>0</v>
      </c>
      <c r="L109" s="2">
        <f t="shared" si="32"/>
        <v>0</v>
      </c>
      <c r="M109" s="16">
        <v>2</v>
      </c>
      <c r="N109" s="2">
        <v>2</v>
      </c>
      <c r="O109" s="2">
        <f t="shared" si="33"/>
        <v>0</v>
      </c>
      <c r="P109" s="16">
        <v>2</v>
      </c>
      <c r="Q109" s="2">
        <v>2</v>
      </c>
      <c r="R109" s="2">
        <f t="shared" si="34"/>
        <v>0</v>
      </c>
      <c r="S109" s="2">
        <v>2</v>
      </c>
      <c r="T109" s="2">
        <v>2</v>
      </c>
      <c r="U109">
        <f t="shared" si="35"/>
        <v>0</v>
      </c>
      <c r="V109" s="2">
        <v>2</v>
      </c>
      <c r="W109" s="2">
        <v>2</v>
      </c>
      <c r="X109" s="2">
        <f t="shared" si="36"/>
        <v>0</v>
      </c>
      <c r="Y109" s="16">
        <v>0</v>
      </c>
      <c r="Z109" s="2">
        <v>0</v>
      </c>
      <c r="AA109" s="11">
        <f t="shared" si="37"/>
        <v>0</v>
      </c>
      <c r="AB109" s="2">
        <v>2</v>
      </c>
      <c r="AC109" s="2">
        <v>2</v>
      </c>
      <c r="AD109">
        <f t="shared" si="38"/>
        <v>0</v>
      </c>
      <c r="AE109" s="2">
        <v>2</v>
      </c>
      <c r="AF109" s="2">
        <v>2</v>
      </c>
      <c r="AG109" s="2">
        <f t="shared" si="39"/>
        <v>0</v>
      </c>
      <c r="AH109" s="2">
        <v>2</v>
      </c>
      <c r="AI109" s="2">
        <v>2</v>
      </c>
      <c r="AJ109">
        <f t="shared" si="40"/>
        <v>0</v>
      </c>
      <c r="AK109" s="2">
        <v>0</v>
      </c>
      <c r="AL109" s="2">
        <v>0</v>
      </c>
      <c r="AM109">
        <f t="shared" si="41"/>
        <v>0</v>
      </c>
      <c r="AN109" s="16">
        <v>0</v>
      </c>
      <c r="AO109" s="2">
        <v>0</v>
      </c>
      <c r="AP109">
        <f t="shared" si="42"/>
        <v>0</v>
      </c>
      <c r="AQ109" s="2">
        <v>1</v>
      </c>
      <c r="AR109" s="2">
        <v>1</v>
      </c>
      <c r="AS109" s="2">
        <f t="shared" si="43"/>
        <v>0</v>
      </c>
      <c r="AT109" s="2">
        <v>1</v>
      </c>
      <c r="AU109" s="2">
        <v>1</v>
      </c>
      <c r="AV109">
        <f t="shared" si="44"/>
        <v>0</v>
      </c>
      <c r="AW109" s="2">
        <v>1</v>
      </c>
      <c r="AX109" s="2">
        <v>1</v>
      </c>
      <c r="AY109" s="2">
        <f t="shared" si="45"/>
        <v>0</v>
      </c>
      <c r="AZ109" s="2">
        <v>1</v>
      </c>
      <c r="BA109" s="2">
        <v>1</v>
      </c>
      <c r="BB109" s="14">
        <f t="shared" si="46"/>
        <v>0</v>
      </c>
      <c r="BC109" s="2">
        <v>2</v>
      </c>
      <c r="BD109" s="2">
        <v>2</v>
      </c>
      <c r="BE109" s="2">
        <f t="shared" si="47"/>
        <v>0</v>
      </c>
    </row>
    <row r="110" spans="1:57" x14ac:dyDescent="0.25">
      <c r="A110">
        <v>187</v>
      </c>
      <c r="B110" t="s">
        <v>119</v>
      </c>
      <c r="C110" s="7">
        <v>1.81</v>
      </c>
      <c r="D110" s="2">
        <v>95</v>
      </c>
      <c r="E110" t="s">
        <v>33</v>
      </c>
      <c r="F110" t="s">
        <v>28</v>
      </c>
      <c r="G110" t="s">
        <v>157</v>
      </c>
      <c r="H110">
        <v>0</v>
      </c>
      <c r="I110" s="21">
        <v>1</v>
      </c>
      <c r="J110" s="16">
        <v>0</v>
      </c>
      <c r="K110" s="2">
        <v>0</v>
      </c>
      <c r="L110" s="2">
        <f t="shared" si="32"/>
        <v>0</v>
      </c>
      <c r="M110" s="16">
        <v>3</v>
      </c>
      <c r="N110">
        <v>3</v>
      </c>
      <c r="O110" s="2">
        <f t="shared" si="33"/>
        <v>0</v>
      </c>
      <c r="P110" s="16">
        <v>3</v>
      </c>
      <c r="Q110" s="2">
        <v>3</v>
      </c>
      <c r="R110" s="2">
        <f t="shared" si="34"/>
        <v>0</v>
      </c>
      <c r="S110" s="2">
        <v>2</v>
      </c>
      <c r="T110" s="2">
        <v>2</v>
      </c>
      <c r="U110">
        <f t="shared" si="35"/>
        <v>0</v>
      </c>
      <c r="V110" s="2">
        <v>3</v>
      </c>
      <c r="W110" s="2">
        <v>3</v>
      </c>
      <c r="X110" s="2">
        <f t="shared" si="36"/>
        <v>0</v>
      </c>
      <c r="Y110" s="16">
        <v>0</v>
      </c>
      <c r="Z110" s="2">
        <v>0</v>
      </c>
      <c r="AA110" s="11">
        <f t="shared" si="37"/>
        <v>0</v>
      </c>
      <c r="AB110" s="2">
        <v>5</v>
      </c>
      <c r="AC110" s="2">
        <v>5</v>
      </c>
      <c r="AD110">
        <f t="shared" si="38"/>
        <v>0</v>
      </c>
      <c r="AE110" s="2">
        <v>2</v>
      </c>
      <c r="AF110" s="2">
        <v>2</v>
      </c>
      <c r="AG110" s="2">
        <f t="shared" si="39"/>
        <v>0</v>
      </c>
      <c r="AH110" s="2">
        <v>4</v>
      </c>
      <c r="AI110" s="2">
        <v>4</v>
      </c>
      <c r="AJ110">
        <f t="shared" si="40"/>
        <v>0</v>
      </c>
      <c r="AK110" s="2">
        <v>0</v>
      </c>
      <c r="AL110" s="2">
        <v>0</v>
      </c>
      <c r="AM110">
        <f t="shared" si="41"/>
        <v>0</v>
      </c>
      <c r="AN110" s="16">
        <v>2</v>
      </c>
      <c r="AO110" s="2">
        <v>2</v>
      </c>
      <c r="AP110">
        <f t="shared" si="42"/>
        <v>0</v>
      </c>
      <c r="AQ110" s="2">
        <v>0</v>
      </c>
      <c r="AR110" s="2">
        <v>0</v>
      </c>
      <c r="AS110" s="2">
        <f t="shared" si="43"/>
        <v>0</v>
      </c>
      <c r="AT110" s="2">
        <v>2</v>
      </c>
      <c r="AU110" s="2">
        <v>2</v>
      </c>
      <c r="AV110">
        <f t="shared" si="44"/>
        <v>0</v>
      </c>
      <c r="AW110" s="2">
        <v>2</v>
      </c>
      <c r="AX110" s="2">
        <v>2</v>
      </c>
      <c r="AY110" s="2">
        <f t="shared" si="45"/>
        <v>0</v>
      </c>
      <c r="AZ110" s="2">
        <v>1</v>
      </c>
      <c r="BA110" s="2">
        <v>1</v>
      </c>
      <c r="BB110" s="14">
        <f t="shared" si="46"/>
        <v>0</v>
      </c>
      <c r="BC110" s="2">
        <v>2</v>
      </c>
      <c r="BD110" s="2">
        <v>2</v>
      </c>
      <c r="BE110" s="2">
        <f t="shared" si="47"/>
        <v>0</v>
      </c>
    </row>
    <row r="111" spans="1:57" x14ac:dyDescent="0.25">
      <c r="A111">
        <v>188</v>
      </c>
      <c r="B111" t="s">
        <v>13</v>
      </c>
      <c r="C111">
        <v>-0.04</v>
      </c>
      <c r="D111" s="2">
        <v>60</v>
      </c>
      <c r="E111" t="s">
        <v>153</v>
      </c>
      <c r="F111" t="s">
        <v>27</v>
      </c>
      <c r="G111" t="s">
        <v>158</v>
      </c>
      <c r="H111">
        <v>0</v>
      </c>
      <c r="I111" s="21">
        <v>0.5</v>
      </c>
      <c r="J111" s="16">
        <v>0</v>
      </c>
      <c r="K111" s="2">
        <v>0</v>
      </c>
      <c r="L111" s="2">
        <f t="shared" si="32"/>
        <v>0</v>
      </c>
      <c r="M111" s="16">
        <v>1</v>
      </c>
      <c r="N111">
        <v>1</v>
      </c>
      <c r="O111" s="2">
        <f t="shared" si="33"/>
        <v>0</v>
      </c>
      <c r="P111" s="16">
        <v>1</v>
      </c>
      <c r="Q111" s="2">
        <v>1</v>
      </c>
      <c r="R111" s="2">
        <f t="shared" si="34"/>
        <v>0</v>
      </c>
      <c r="S111" s="2">
        <v>3</v>
      </c>
      <c r="T111" s="2">
        <v>3</v>
      </c>
      <c r="U111">
        <f t="shared" si="35"/>
        <v>0</v>
      </c>
      <c r="V111" s="2">
        <v>1</v>
      </c>
      <c r="W111" s="2">
        <v>1</v>
      </c>
      <c r="X111" s="2">
        <f t="shared" si="36"/>
        <v>0</v>
      </c>
      <c r="Y111" s="16">
        <v>2</v>
      </c>
      <c r="Z111" s="2">
        <v>2</v>
      </c>
      <c r="AA111" s="11">
        <f t="shared" si="37"/>
        <v>0</v>
      </c>
      <c r="AB111" s="2">
        <v>4</v>
      </c>
      <c r="AC111" s="2">
        <v>4</v>
      </c>
      <c r="AD111">
        <f t="shared" si="38"/>
        <v>0</v>
      </c>
      <c r="AE111" s="2">
        <v>2</v>
      </c>
      <c r="AF111" s="2">
        <v>2</v>
      </c>
      <c r="AG111" s="2">
        <f t="shared" si="39"/>
        <v>0</v>
      </c>
      <c r="AH111" s="2">
        <v>3</v>
      </c>
      <c r="AI111" s="2">
        <v>3</v>
      </c>
      <c r="AJ111">
        <f t="shared" si="40"/>
        <v>0</v>
      </c>
      <c r="AK111" s="2">
        <v>2</v>
      </c>
      <c r="AL111" s="2">
        <v>2</v>
      </c>
      <c r="AM111">
        <f t="shared" si="41"/>
        <v>0</v>
      </c>
      <c r="AN111" s="16">
        <v>1</v>
      </c>
      <c r="AO111" s="2">
        <v>1</v>
      </c>
      <c r="AP111">
        <f t="shared" si="42"/>
        <v>0</v>
      </c>
      <c r="AQ111" s="2">
        <v>1</v>
      </c>
      <c r="AR111" s="2">
        <v>1</v>
      </c>
      <c r="AS111" s="2">
        <f t="shared" si="43"/>
        <v>0</v>
      </c>
      <c r="AT111" s="2">
        <v>1</v>
      </c>
      <c r="AU111" s="2">
        <v>1</v>
      </c>
      <c r="AV111">
        <f t="shared" si="44"/>
        <v>0</v>
      </c>
      <c r="AW111" s="2">
        <v>1</v>
      </c>
      <c r="AX111" s="2">
        <v>1</v>
      </c>
      <c r="AY111" s="2">
        <f t="shared" si="45"/>
        <v>0</v>
      </c>
      <c r="AZ111" s="2">
        <v>1</v>
      </c>
      <c r="BA111" s="2">
        <v>1</v>
      </c>
      <c r="BB111" s="14">
        <f t="shared" si="46"/>
        <v>0</v>
      </c>
      <c r="BC111" s="2">
        <v>2</v>
      </c>
      <c r="BD111" s="2">
        <v>2</v>
      </c>
      <c r="BE111" s="2">
        <f t="shared" si="47"/>
        <v>0</v>
      </c>
    </row>
    <row r="112" spans="1:57" x14ac:dyDescent="0.25">
      <c r="A112">
        <v>189</v>
      </c>
      <c r="B112" t="s">
        <v>13</v>
      </c>
      <c r="C112">
        <v>-0.04</v>
      </c>
      <c r="D112" s="2">
        <v>97</v>
      </c>
      <c r="E112" t="s">
        <v>150</v>
      </c>
      <c r="F112" t="s">
        <v>27</v>
      </c>
      <c r="G112" t="s">
        <v>157</v>
      </c>
      <c r="H112">
        <v>0</v>
      </c>
      <c r="I112" s="21">
        <v>0.25</v>
      </c>
      <c r="J112" s="16">
        <v>0</v>
      </c>
      <c r="K112" s="2">
        <v>0</v>
      </c>
      <c r="L112" s="2">
        <f t="shared" si="32"/>
        <v>0</v>
      </c>
      <c r="M112" s="16">
        <v>2</v>
      </c>
      <c r="N112">
        <v>2</v>
      </c>
      <c r="O112" s="2">
        <f t="shared" si="33"/>
        <v>0</v>
      </c>
      <c r="P112" s="16">
        <v>1</v>
      </c>
      <c r="Q112" s="2">
        <v>1</v>
      </c>
      <c r="R112" s="2">
        <f t="shared" si="34"/>
        <v>0</v>
      </c>
      <c r="S112" s="2">
        <v>4</v>
      </c>
      <c r="T112" s="2">
        <v>4</v>
      </c>
      <c r="U112">
        <f t="shared" si="35"/>
        <v>0</v>
      </c>
      <c r="X112" s="2"/>
      <c r="Y112" s="16">
        <v>0</v>
      </c>
      <c r="Z112" s="2">
        <v>0</v>
      </c>
      <c r="AA112" s="11">
        <f t="shared" si="37"/>
        <v>0</v>
      </c>
      <c r="AB112" s="2">
        <v>5</v>
      </c>
      <c r="AC112" s="2">
        <v>5</v>
      </c>
      <c r="AD112">
        <f t="shared" si="38"/>
        <v>0</v>
      </c>
      <c r="AE112" s="2">
        <v>3</v>
      </c>
      <c r="AF112" s="2">
        <v>3</v>
      </c>
      <c r="AG112" s="2">
        <f t="shared" si="39"/>
        <v>0</v>
      </c>
      <c r="AH112" s="2">
        <v>4</v>
      </c>
      <c r="AI112" s="2">
        <v>4</v>
      </c>
      <c r="AJ112">
        <f t="shared" si="40"/>
        <v>0</v>
      </c>
      <c r="AK112" s="2">
        <v>1</v>
      </c>
      <c r="AL112" s="2">
        <v>1</v>
      </c>
      <c r="AM112">
        <f t="shared" si="41"/>
        <v>0</v>
      </c>
      <c r="AN112" s="16">
        <v>2</v>
      </c>
      <c r="AO112" s="2">
        <v>2</v>
      </c>
      <c r="AP112">
        <f t="shared" si="42"/>
        <v>0</v>
      </c>
      <c r="AQ112" s="2">
        <v>0</v>
      </c>
      <c r="AR112" s="2">
        <v>0</v>
      </c>
      <c r="AS112" s="2">
        <f t="shared" si="43"/>
        <v>0</v>
      </c>
      <c r="AT112" s="2">
        <v>1</v>
      </c>
      <c r="AU112" s="2">
        <v>1</v>
      </c>
      <c r="AV112">
        <f t="shared" si="44"/>
        <v>0</v>
      </c>
      <c r="AW112" s="2">
        <v>1</v>
      </c>
      <c r="AX112" s="2">
        <v>1</v>
      </c>
      <c r="AY112" s="2">
        <f t="shared" si="45"/>
        <v>0</v>
      </c>
      <c r="AZ112" s="2">
        <v>2</v>
      </c>
      <c r="BA112" s="2">
        <v>2</v>
      </c>
      <c r="BB112" s="14">
        <f t="shared" si="46"/>
        <v>0</v>
      </c>
      <c r="BC112" s="2">
        <v>2</v>
      </c>
      <c r="BD112" s="2">
        <v>2</v>
      </c>
      <c r="BE112" s="2">
        <f t="shared" si="47"/>
        <v>0</v>
      </c>
    </row>
    <row r="113" spans="1:57" x14ac:dyDescent="0.25">
      <c r="A113">
        <v>190</v>
      </c>
      <c r="B113" t="s">
        <v>7</v>
      </c>
      <c r="C113">
        <v>1.42</v>
      </c>
      <c r="D113" s="2">
        <v>1</v>
      </c>
      <c r="E113" t="s">
        <v>150</v>
      </c>
      <c r="F113" t="s">
        <v>27</v>
      </c>
      <c r="G113" t="s">
        <v>157</v>
      </c>
      <c r="H113">
        <v>0</v>
      </c>
      <c r="I113" s="21">
        <v>0.75</v>
      </c>
      <c r="J113" s="16">
        <v>0</v>
      </c>
      <c r="K113" s="2">
        <v>0</v>
      </c>
      <c r="L113" s="2">
        <f t="shared" si="32"/>
        <v>0</v>
      </c>
      <c r="M113" s="16">
        <v>2</v>
      </c>
      <c r="N113">
        <v>0</v>
      </c>
      <c r="O113" s="24">
        <f t="shared" si="33"/>
        <v>-2</v>
      </c>
      <c r="P113" s="16">
        <v>2</v>
      </c>
      <c r="Q113" s="2">
        <v>0</v>
      </c>
      <c r="R113" s="24">
        <f t="shared" si="34"/>
        <v>-2</v>
      </c>
      <c r="S113" s="2">
        <v>1</v>
      </c>
      <c r="T113" s="2">
        <v>1</v>
      </c>
      <c r="U113">
        <f t="shared" si="35"/>
        <v>0</v>
      </c>
      <c r="V113" s="2">
        <v>3</v>
      </c>
      <c r="W113" s="2">
        <v>3</v>
      </c>
      <c r="X113" s="2">
        <f t="shared" si="36"/>
        <v>0</v>
      </c>
      <c r="Y113" s="16">
        <v>2</v>
      </c>
      <c r="Z113" s="2">
        <v>2</v>
      </c>
      <c r="AA113" s="11">
        <f t="shared" si="37"/>
        <v>0</v>
      </c>
      <c r="AB113" s="2">
        <v>3</v>
      </c>
      <c r="AC113" s="2">
        <v>3</v>
      </c>
      <c r="AD113">
        <f t="shared" si="38"/>
        <v>0</v>
      </c>
      <c r="AE113" s="2">
        <v>3</v>
      </c>
      <c r="AF113" s="2">
        <v>3</v>
      </c>
      <c r="AG113" s="2">
        <f t="shared" si="39"/>
        <v>0</v>
      </c>
      <c r="AH113" s="2">
        <v>4</v>
      </c>
      <c r="AI113" s="2">
        <v>4</v>
      </c>
      <c r="AJ113">
        <f t="shared" si="40"/>
        <v>0</v>
      </c>
      <c r="AK113" s="2">
        <v>3</v>
      </c>
      <c r="AL113" s="2">
        <v>2</v>
      </c>
      <c r="AM113" s="25">
        <f t="shared" si="41"/>
        <v>-1</v>
      </c>
      <c r="AN113" s="16">
        <v>3</v>
      </c>
      <c r="AO113" s="2">
        <v>3</v>
      </c>
      <c r="AP113">
        <f t="shared" si="42"/>
        <v>0</v>
      </c>
      <c r="AQ113" s="2">
        <v>1</v>
      </c>
      <c r="AR113" s="2">
        <v>1</v>
      </c>
      <c r="AS113" s="2">
        <f t="shared" si="43"/>
        <v>0</v>
      </c>
      <c r="AT113" s="2">
        <v>2</v>
      </c>
      <c r="AU113" s="2">
        <v>2</v>
      </c>
      <c r="AV113">
        <f t="shared" si="44"/>
        <v>0</v>
      </c>
      <c r="AW113" s="2">
        <v>1</v>
      </c>
      <c r="AX113" s="2">
        <v>1</v>
      </c>
      <c r="AY113" s="2">
        <f t="shared" si="45"/>
        <v>0</v>
      </c>
      <c r="AZ113" s="2">
        <v>1</v>
      </c>
      <c r="BA113" s="2">
        <v>3</v>
      </c>
      <c r="BB113" s="27">
        <f t="shared" si="46"/>
        <v>2</v>
      </c>
      <c r="BC113" s="2">
        <v>0</v>
      </c>
      <c r="BD113" s="2">
        <v>0</v>
      </c>
      <c r="BE113" s="2">
        <f t="shared" si="47"/>
        <v>0</v>
      </c>
    </row>
    <row r="114" spans="1:57" x14ac:dyDescent="0.25">
      <c r="A114">
        <v>191</v>
      </c>
      <c r="B114" t="s">
        <v>9</v>
      </c>
      <c r="C114">
        <v>1.61</v>
      </c>
      <c r="D114" s="2">
        <v>7</v>
      </c>
      <c r="E114" t="s">
        <v>24</v>
      </c>
      <c r="F114" t="s">
        <v>25</v>
      </c>
      <c r="G114" t="s">
        <v>157</v>
      </c>
      <c r="H114">
        <v>0</v>
      </c>
      <c r="I114" s="21">
        <v>0.5</v>
      </c>
      <c r="J114" s="16">
        <v>2</v>
      </c>
      <c r="K114" s="2">
        <v>2</v>
      </c>
      <c r="L114" s="2">
        <f t="shared" si="32"/>
        <v>0</v>
      </c>
      <c r="M114" s="16">
        <v>2</v>
      </c>
      <c r="N114">
        <v>2</v>
      </c>
      <c r="O114" s="2">
        <f t="shared" si="33"/>
        <v>0</v>
      </c>
      <c r="P114" s="16">
        <v>2</v>
      </c>
      <c r="Q114" s="2">
        <v>2</v>
      </c>
      <c r="R114" s="2">
        <f t="shared" si="34"/>
        <v>0</v>
      </c>
      <c r="S114" s="2">
        <v>4</v>
      </c>
      <c r="T114" s="2">
        <v>4</v>
      </c>
      <c r="U114">
        <f t="shared" si="35"/>
        <v>0</v>
      </c>
      <c r="X114" s="2"/>
      <c r="Y114" s="16">
        <v>0</v>
      </c>
      <c r="Z114" s="2">
        <v>0</v>
      </c>
      <c r="AA114" s="11">
        <f t="shared" si="37"/>
        <v>0</v>
      </c>
      <c r="AB114" s="2">
        <v>4</v>
      </c>
      <c r="AC114" s="2">
        <v>4</v>
      </c>
      <c r="AD114">
        <f t="shared" si="38"/>
        <v>0</v>
      </c>
      <c r="AE114" s="2">
        <v>2</v>
      </c>
      <c r="AF114" s="2">
        <v>2</v>
      </c>
      <c r="AG114" s="2">
        <f t="shared" si="39"/>
        <v>0</v>
      </c>
      <c r="AH114" s="2">
        <v>4</v>
      </c>
      <c r="AI114" s="2">
        <v>4</v>
      </c>
      <c r="AJ114">
        <f t="shared" si="40"/>
        <v>0</v>
      </c>
      <c r="AK114" s="2">
        <v>2</v>
      </c>
      <c r="AL114" s="2">
        <v>2</v>
      </c>
      <c r="AM114">
        <f t="shared" si="41"/>
        <v>0</v>
      </c>
      <c r="AN114" s="16">
        <v>1</v>
      </c>
      <c r="AO114" s="2">
        <v>1</v>
      </c>
      <c r="AP114">
        <f t="shared" si="42"/>
        <v>0</v>
      </c>
      <c r="AQ114" s="2">
        <v>1</v>
      </c>
      <c r="AR114" s="2">
        <v>1</v>
      </c>
      <c r="AS114" s="2">
        <f t="shared" si="43"/>
        <v>0</v>
      </c>
      <c r="AT114" s="2">
        <v>2</v>
      </c>
      <c r="AU114" s="2">
        <v>2</v>
      </c>
      <c r="AV114">
        <f t="shared" si="44"/>
        <v>0</v>
      </c>
      <c r="AW114" s="2">
        <v>2</v>
      </c>
      <c r="AX114" s="2">
        <v>2</v>
      </c>
      <c r="AY114" s="2">
        <f t="shared" si="45"/>
        <v>0</v>
      </c>
      <c r="AZ114" s="2">
        <v>1</v>
      </c>
      <c r="BA114" s="2">
        <v>1</v>
      </c>
      <c r="BB114" s="14">
        <f t="shared" si="46"/>
        <v>0</v>
      </c>
      <c r="BC114" s="2">
        <v>2</v>
      </c>
      <c r="BD114" s="2">
        <v>2</v>
      </c>
      <c r="BE114" s="2">
        <f t="shared" si="47"/>
        <v>0</v>
      </c>
    </row>
    <row r="115" spans="1:57" x14ac:dyDescent="0.25">
      <c r="A115" s="5">
        <v>198</v>
      </c>
      <c r="B115" s="5" t="s">
        <v>119</v>
      </c>
      <c r="C115" s="7">
        <v>1.81</v>
      </c>
      <c r="D115" s="2">
        <v>22</v>
      </c>
      <c r="E115" s="5" t="s">
        <v>153</v>
      </c>
      <c r="F115" t="s">
        <v>27</v>
      </c>
      <c r="G115" t="s">
        <v>157</v>
      </c>
      <c r="H115">
        <v>0</v>
      </c>
      <c r="I115" s="21">
        <v>0.5</v>
      </c>
      <c r="J115" s="16">
        <v>1</v>
      </c>
      <c r="K115" s="2">
        <v>1</v>
      </c>
      <c r="L115" s="2">
        <f t="shared" si="32"/>
        <v>0</v>
      </c>
      <c r="M115" s="16">
        <v>0</v>
      </c>
      <c r="N115">
        <v>0</v>
      </c>
      <c r="O115" s="2">
        <f t="shared" si="33"/>
        <v>0</v>
      </c>
      <c r="P115" s="16">
        <v>1</v>
      </c>
      <c r="Q115" s="2">
        <v>1</v>
      </c>
      <c r="R115" s="2">
        <f t="shared" si="34"/>
        <v>0</v>
      </c>
      <c r="S115" s="2">
        <v>1</v>
      </c>
      <c r="T115" s="2">
        <v>1</v>
      </c>
      <c r="U115">
        <f t="shared" si="35"/>
        <v>0</v>
      </c>
      <c r="V115" s="2">
        <v>1</v>
      </c>
      <c r="W115" s="2">
        <v>1</v>
      </c>
      <c r="X115" s="2">
        <f t="shared" si="36"/>
        <v>0</v>
      </c>
      <c r="Y115" s="16">
        <v>1</v>
      </c>
      <c r="Z115" s="2">
        <v>1</v>
      </c>
      <c r="AA115" s="11">
        <f t="shared" si="37"/>
        <v>0</v>
      </c>
      <c r="AB115" s="2">
        <v>3</v>
      </c>
      <c r="AC115" s="2">
        <v>3</v>
      </c>
      <c r="AD115">
        <f t="shared" si="38"/>
        <v>0</v>
      </c>
      <c r="AE115" s="2">
        <v>1</v>
      </c>
      <c r="AF115" s="2">
        <v>1</v>
      </c>
      <c r="AG115" s="2">
        <f t="shared" si="39"/>
        <v>0</v>
      </c>
      <c r="AH115" s="2">
        <v>3</v>
      </c>
      <c r="AI115" s="2">
        <v>3</v>
      </c>
      <c r="AJ115">
        <f t="shared" si="40"/>
        <v>0</v>
      </c>
      <c r="AK115" s="2">
        <v>0</v>
      </c>
      <c r="AL115" s="2">
        <v>0</v>
      </c>
      <c r="AM115">
        <f t="shared" si="41"/>
        <v>0</v>
      </c>
      <c r="AN115" s="16">
        <v>1</v>
      </c>
      <c r="AO115" s="2">
        <v>1</v>
      </c>
      <c r="AP115">
        <f t="shared" si="42"/>
        <v>0</v>
      </c>
      <c r="AQ115" s="2">
        <v>0</v>
      </c>
      <c r="AR115" s="2">
        <v>0</v>
      </c>
      <c r="AS115" s="2">
        <f t="shared" si="43"/>
        <v>0</v>
      </c>
      <c r="AT115" s="2">
        <v>1</v>
      </c>
      <c r="AU115" s="2">
        <v>1</v>
      </c>
      <c r="AV115">
        <f t="shared" si="44"/>
        <v>0</v>
      </c>
      <c r="AW115" s="2">
        <v>1</v>
      </c>
      <c r="AX115" s="2">
        <v>1</v>
      </c>
      <c r="AY115" s="2">
        <f t="shared" si="45"/>
        <v>0</v>
      </c>
      <c r="AZ115" s="2">
        <v>0</v>
      </c>
      <c r="BA115" s="2">
        <v>0</v>
      </c>
      <c r="BB115" s="14">
        <f t="shared" si="46"/>
        <v>0</v>
      </c>
      <c r="BC115" s="2">
        <v>0</v>
      </c>
      <c r="BD115" s="2">
        <v>0</v>
      </c>
      <c r="BE115" s="2">
        <f t="shared" si="47"/>
        <v>0</v>
      </c>
    </row>
    <row r="116" spans="1:57" x14ac:dyDescent="0.25">
      <c r="A116" s="5">
        <v>205</v>
      </c>
      <c r="B116" s="5" t="s">
        <v>13</v>
      </c>
      <c r="C116">
        <v>-0.04</v>
      </c>
      <c r="D116" s="2">
        <v>12</v>
      </c>
      <c r="E116" s="5" t="s">
        <v>33</v>
      </c>
      <c r="F116" t="s">
        <v>28</v>
      </c>
      <c r="G116" s="5" t="s">
        <v>158</v>
      </c>
      <c r="H116">
        <v>0</v>
      </c>
      <c r="I116" s="21">
        <v>0.25</v>
      </c>
      <c r="J116" s="16">
        <v>0</v>
      </c>
      <c r="K116" s="2">
        <v>0</v>
      </c>
      <c r="L116" s="2">
        <f t="shared" si="32"/>
        <v>0</v>
      </c>
      <c r="M116" s="16">
        <v>1</v>
      </c>
      <c r="N116">
        <v>1</v>
      </c>
      <c r="O116" s="2">
        <f t="shared" si="33"/>
        <v>0</v>
      </c>
      <c r="P116" s="16">
        <v>1</v>
      </c>
      <c r="Q116" s="2">
        <v>1</v>
      </c>
      <c r="R116" s="2">
        <f t="shared" si="34"/>
        <v>0</v>
      </c>
      <c r="S116" s="2">
        <v>1</v>
      </c>
      <c r="T116" s="2">
        <v>1</v>
      </c>
      <c r="U116">
        <f t="shared" si="35"/>
        <v>0</v>
      </c>
      <c r="V116">
        <v>1</v>
      </c>
      <c r="W116">
        <v>1</v>
      </c>
      <c r="X116" s="2">
        <f t="shared" si="36"/>
        <v>0</v>
      </c>
      <c r="Y116" s="16">
        <v>0</v>
      </c>
      <c r="Z116" s="2">
        <v>0</v>
      </c>
      <c r="AA116" s="11">
        <f t="shared" si="37"/>
        <v>0</v>
      </c>
      <c r="AB116" s="2">
        <v>5</v>
      </c>
      <c r="AC116" s="2">
        <v>5</v>
      </c>
      <c r="AD116">
        <f t="shared" si="38"/>
        <v>0</v>
      </c>
      <c r="AE116" s="2">
        <v>2</v>
      </c>
      <c r="AF116" s="2">
        <v>2</v>
      </c>
      <c r="AG116" s="2">
        <f t="shared" si="39"/>
        <v>0</v>
      </c>
      <c r="AH116" s="2">
        <v>3</v>
      </c>
      <c r="AI116" s="2">
        <v>3</v>
      </c>
      <c r="AJ116">
        <f t="shared" si="40"/>
        <v>0</v>
      </c>
      <c r="AK116" s="2">
        <v>0</v>
      </c>
      <c r="AL116" s="2">
        <v>0</v>
      </c>
      <c r="AM116">
        <f t="shared" si="41"/>
        <v>0</v>
      </c>
      <c r="AN116" s="16">
        <v>2</v>
      </c>
      <c r="AO116" s="2">
        <v>2</v>
      </c>
      <c r="AP116">
        <f t="shared" si="42"/>
        <v>0</v>
      </c>
      <c r="AQ116" s="2">
        <v>1</v>
      </c>
      <c r="AR116" s="2">
        <v>1</v>
      </c>
      <c r="AS116" s="2">
        <f t="shared" si="43"/>
        <v>0</v>
      </c>
      <c r="AT116" s="2">
        <v>1</v>
      </c>
      <c r="AU116" s="2">
        <v>1</v>
      </c>
      <c r="AV116">
        <f t="shared" si="44"/>
        <v>0</v>
      </c>
      <c r="AW116" s="2">
        <v>1</v>
      </c>
      <c r="AX116" s="2">
        <v>1</v>
      </c>
      <c r="AY116" s="2">
        <f t="shared" si="45"/>
        <v>0</v>
      </c>
      <c r="AZ116" s="2">
        <v>0</v>
      </c>
      <c r="BA116" s="2">
        <v>0</v>
      </c>
      <c r="BB116" s="14">
        <f t="shared" si="46"/>
        <v>0</v>
      </c>
      <c r="BC116" s="2">
        <v>1</v>
      </c>
      <c r="BD116" s="2">
        <v>1</v>
      </c>
      <c r="BE116" s="2">
        <f t="shared" si="47"/>
        <v>0</v>
      </c>
    </row>
    <row r="117" spans="1:57" x14ac:dyDescent="0.25">
      <c r="A117" s="5">
        <v>206</v>
      </c>
      <c r="B117" s="5" t="s">
        <v>13</v>
      </c>
      <c r="C117">
        <v>-0.04</v>
      </c>
      <c r="D117" s="2">
        <v>13</v>
      </c>
      <c r="E117" s="5" t="s">
        <v>150</v>
      </c>
      <c r="F117" t="s">
        <v>25</v>
      </c>
      <c r="G117" t="s">
        <v>157</v>
      </c>
      <c r="H117">
        <v>0</v>
      </c>
      <c r="I117" s="21">
        <v>0.25</v>
      </c>
      <c r="J117" s="16">
        <v>0</v>
      </c>
      <c r="K117" s="2">
        <v>0</v>
      </c>
      <c r="L117" s="2">
        <f t="shared" si="32"/>
        <v>0</v>
      </c>
      <c r="M117" s="16">
        <v>2</v>
      </c>
      <c r="N117">
        <v>2</v>
      </c>
      <c r="O117" s="2">
        <f t="shared" si="33"/>
        <v>0</v>
      </c>
      <c r="P117" s="16">
        <v>2</v>
      </c>
      <c r="Q117" s="2">
        <v>2</v>
      </c>
      <c r="R117" s="2">
        <f t="shared" si="34"/>
        <v>0</v>
      </c>
      <c r="S117" s="2">
        <v>1</v>
      </c>
      <c r="T117" s="2">
        <v>1</v>
      </c>
      <c r="U117">
        <f t="shared" si="35"/>
        <v>0</v>
      </c>
      <c r="V117" s="2">
        <v>3</v>
      </c>
      <c r="W117" s="2">
        <v>3</v>
      </c>
      <c r="X117" s="2">
        <f t="shared" si="36"/>
        <v>0</v>
      </c>
      <c r="Y117" s="16">
        <v>0</v>
      </c>
      <c r="Z117" s="2">
        <v>0</v>
      </c>
      <c r="AA117" s="11">
        <f t="shared" si="37"/>
        <v>0</v>
      </c>
      <c r="AB117" s="2">
        <v>5</v>
      </c>
      <c r="AC117" s="2">
        <v>5</v>
      </c>
      <c r="AD117">
        <f t="shared" si="38"/>
        <v>0</v>
      </c>
      <c r="AE117" s="2">
        <v>2</v>
      </c>
      <c r="AF117" s="2">
        <v>2</v>
      </c>
      <c r="AG117" s="2">
        <f t="shared" si="39"/>
        <v>0</v>
      </c>
      <c r="AH117" s="2">
        <v>2</v>
      </c>
      <c r="AI117" s="2">
        <v>2</v>
      </c>
      <c r="AJ117">
        <f t="shared" si="40"/>
        <v>0</v>
      </c>
      <c r="AK117" s="2">
        <v>1</v>
      </c>
      <c r="AL117" s="2">
        <v>1</v>
      </c>
      <c r="AM117">
        <f t="shared" si="41"/>
        <v>0</v>
      </c>
      <c r="AN117" s="16">
        <v>3</v>
      </c>
      <c r="AO117" s="2">
        <v>3</v>
      </c>
      <c r="AP117">
        <f t="shared" si="42"/>
        <v>0</v>
      </c>
      <c r="AQ117" s="2">
        <v>1</v>
      </c>
      <c r="AR117" s="2">
        <v>1</v>
      </c>
      <c r="AS117" s="2">
        <f t="shared" si="43"/>
        <v>0</v>
      </c>
      <c r="AT117" s="2">
        <v>2</v>
      </c>
      <c r="AU117" s="2">
        <v>2</v>
      </c>
      <c r="AV117">
        <f t="shared" si="44"/>
        <v>0</v>
      </c>
      <c r="AW117" s="2">
        <v>2</v>
      </c>
      <c r="AX117" s="2">
        <v>2</v>
      </c>
      <c r="AY117" s="2">
        <f t="shared" si="45"/>
        <v>0</v>
      </c>
      <c r="AZ117" s="2">
        <v>1</v>
      </c>
      <c r="BA117" s="2">
        <v>1</v>
      </c>
      <c r="BB117" s="14">
        <f t="shared" si="46"/>
        <v>0</v>
      </c>
      <c r="BC117" s="2">
        <v>2</v>
      </c>
      <c r="BD117" s="2">
        <v>2</v>
      </c>
      <c r="BE117" s="2">
        <f t="shared" si="47"/>
        <v>0</v>
      </c>
    </row>
    <row r="118" spans="1:57" x14ac:dyDescent="0.25">
      <c r="A118" s="5">
        <v>208</v>
      </c>
      <c r="B118" s="5" t="s">
        <v>119</v>
      </c>
      <c r="C118" s="7">
        <v>1.81</v>
      </c>
      <c r="D118" s="2">
        <v>12</v>
      </c>
      <c r="E118" s="5" t="s">
        <v>152</v>
      </c>
      <c r="F118" t="s">
        <v>25</v>
      </c>
      <c r="G118" t="s">
        <v>157</v>
      </c>
      <c r="H118">
        <v>0</v>
      </c>
      <c r="I118" s="21">
        <v>0.75</v>
      </c>
      <c r="J118" s="16">
        <v>0</v>
      </c>
      <c r="K118" s="2">
        <v>0</v>
      </c>
      <c r="L118" s="2">
        <f t="shared" si="32"/>
        <v>0</v>
      </c>
      <c r="M118" s="16">
        <v>1</v>
      </c>
      <c r="N118">
        <v>1</v>
      </c>
      <c r="O118" s="2">
        <f t="shared" si="33"/>
        <v>0</v>
      </c>
      <c r="P118" s="16">
        <v>0</v>
      </c>
      <c r="Q118" s="2">
        <v>0</v>
      </c>
      <c r="R118" s="2">
        <f t="shared" si="34"/>
        <v>0</v>
      </c>
      <c r="S118" s="2">
        <v>2</v>
      </c>
      <c r="T118" s="2">
        <v>2</v>
      </c>
      <c r="U118">
        <f t="shared" si="35"/>
        <v>0</v>
      </c>
      <c r="X118" s="2"/>
      <c r="Y118" s="16">
        <v>0</v>
      </c>
      <c r="Z118" s="2">
        <v>0</v>
      </c>
      <c r="AA118" s="11">
        <f t="shared" si="37"/>
        <v>0</v>
      </c>
      <c r="AB118" s="2">
        <v>5</v>
      </c>
      <c r="AC118" s="2">
        <v>5</v>
      </c>
      <c r="AD118">
        <f t="shared" si="38"/>
        <v>0</v>
      </c>
      <c r="AE118" s="2">
        <v>2</v>
      </c>
      <c r="AF118" s="2">
        <v>2</v>
      </c>
      <c r="AG118" s="2">
        <f t="shared" si="39"/>
        <v>0</v>
      </c>
      <c r="AH118" s="2">
        <v>4</v>
      </c>
      <c r="AI118" s="2">
        <v>4</v>
      </c>
      <c r="AJ118">
        <f t="shared" si="40"/>
        <v>0</v>
      </c>
      <c r="AK118" s="2">
        <v>2</v>
      </c>
      <c r="AL118" s="2">
        <v>2</v>
      </c>
      <c r="AM118">
        <f t="shared" si="41"/>
        <v>0</v>
      </c>
      <c r="AN118" s="16">
        <v>1</v>
      </c>
      <c r="AO118" s="2">
        <v>1</v>
      </c>
      <c r="AP118">
        <f t="shared" si="42"/>
        <v>0</v>
      </c>
      <c r="AQ118" s="2">
        <v>0</v>
      </c>
      <c r="AR118" s="2">
        <v>0</v>
      </c>
      <c r="AS118" s="2">
        <f t="shared" si="43"/>
        <v>0</v>
      </c>
      <c r="AT118" s="2">
        <v>1</v>
      </c>
      <c r="AU118" s="2">
        <v>1</v>
      </c>
      <c r="AV118">
        <f t="shared" si="44"/>
        <v>0</v>
      </c>
      <c r="AW118" s="2">
        <v>1</v>
      </c>
      <c r="AX118" s="2">
        <v>1</v>
      </c>
      <c r="AY118" s="2">
        <f t="shared" si="45"/>
        <v>0</v>
      </c>
      <c r="AZ118" s="2">
        <v>1</v>
      </c>
      <c r="BA118" s="2">
        <v>1</v>
      </c>
      <c r="BB118" s="14">
        <f t="shared" si="46"/>
        <v>0</v>
      </c>
      <c r="BC118" s="2">
        <v>2</v>
      </c>
      <c r="BD118" s="2">
        <v>2</v>
      </c>
      <c r="BE118" s="2">
        <f t="shared" si="47"/>
        <v>0</v>
      </c>
    </row>
    <row r="119" spans="1:57" x14ac:dyDescent="0.25">
      <c r="A119" s="5">
        <v>211</v>
      </c>
      <c r="B119" t="s">
        <v>13</v>
      </c>
      <c r="C119">
        <v>-0.04</v>
      </c>
      <c r="D119" s="2">
        <v>17</v>
      </c>
      <c r="E119" t="s">
        <v>150</v>
      </c>
      <c r="F119" t="s">
        <v>27</v>
      </c>
      <c r="G119" t="s">
        <v>158</v>
      </c>
      <c r="H119">
        <v>0</v>
      </c>
      <c r="I119" s="21">
        <v>0.25</v>
      </c>
      <c r="J119" s="16">
        <v>0</v>
      </c>
      <c r="K119" s="2">
        <v>0</v>
      </c>
      <c r="L119" s="2">
        <f t="shared" si="32"/>
        <v>0</v>
      </c>
      <c r="M119" s="16">
        <v>0</v>
      </c>
      <c r="N119">
        <v>0</v>
      </c>
      <c r="O119" s="2">
        <f t="shared" si="33"/>
        <v>0</v>
      </c>
      <c r="P119" s="16">
        <v>0</v>
      </c>
      <c r="Q119" s="2">
        <v>0</v>
      </c>
      <c r="R119" s="2">
        <f t="shared" si="34"/>
        <v>0</v>
      </c>
      <c r="S119" s="2">
        <v>2</v>
      </c>
      <c r="T119" s="2">
        <v>2</v>
      </c>
      <c r="U119">
        <f t="shared" si="35"/>
        <v>0</v>
      </c>
      <c r="V119" s="7">
        <v>1</v>
      </c>
      <c r="W119" s="7">
        <v>1</v>
      </c>
      <c r="X119" s="2">
        <f t="shared" si="36"/>
        <v>0</v>
      </c>
      <c r="Y119" s="16">
        <v>4</v>
      </c>
      <c r="Z119" s="2">
        <v>6</v>
      </c>
      <c r="AA119" s="11">
        <f t="shared" si="37"/>
        <v>2</v>
      </c>
      <c r="AB119" s="2">
        <v>4</v>
      </c>
      <c r="AC119" s="2">
        <v>4</v>
      </c>
      <c r="AD119">
        <f t="shared" si="38"/>
        <v>0</v>
      </c>
      <c r="AE119" s="2">
        <v>2</v>
      </c>
      <c r="AF119" s="2">
        <v>2</v>
      </c>
      <c r="AG119" s="2">
        <f t="shared" si="39"/>
        <v>0</v>
      </c>
      <c r="AH119" s="2">
        <v>3</v>
      </c>
      <c r="AI119" s="2">
        <v>3</v>
      </c>
      <c r="AJ119">
        <f t="shared" si="40"/>
        <v>0</v>
      </c>
      <c r="AK119" s="2">
        <v>1</v>
      </c>
      <c r="AL119" s="2">
        <v>1</v>
      </c>
      <c r="AM119">
        <f t="shared" si="41"/>
        <v>0</v>
      </c>
      <c r="AN119" s="16">
        <v>0</v>
      </c>
      <c r="AO119" s="2">
        <v>0</v>
      </c>
      <c r="AP119">
        <f t="shared" si="42"/>
        <v>0</v>
      </c>
      <c r="AQ119" s="2">
        <v>1</v>
      </c>
      <c r="AR119" s="2">
        <v>1</v>
      </c>
      <c r="AS119" s="2">
        <f t="shared" si="43"/>
        <v>0</v>
      </c>
      <c r="AT119" s="2">
        <v>1</v>
      </c>
      <c r="AU119" s="2">
        <v>1</v>
      </c>
      <c r="AV119">
        <f t="shared" si="44"/>
        <v>0</v>
      </c>
      <c r="AW119" s="2">
        <v>1</v>
      </c>
      <c r="AX119" s="2">
        <v>1</v>
      </c>
      <c r="AY119" s="2">
        <f t="shared" si="45"/>
        <v>0</v>
      </c>
      <c r="AZ119" s="2">
        <v>0</v>
      </c>
      <c r="BA119" s="2">
        <v>0</v>
      </c>
      <c r="BB119" s="14">
        <f t="shared" si="46"/>
        <v>0</v>
      </c>
      <c r="BE119" s="2"/>
    </row>
    <row r="120" spans="1:57" x14ac:dyDescent="0.25">
      <c r="A120" s="5">
        <v>212</v>
      </c>
      <c r="B120" t="s">
        <v>13</v>
      </c>
      <c r="C120">
        <v>-0.04</v>
      </c>
      <c r="D120" s="2">
        <v>98</v>
      </c>
      <c r="E120" t="s">
        <v>150</v>
      </c>
      <c r="F120" t="s">
        <v>25</v>
      </c>
      <c r="G120" t="s">
        <v>157</v>
      </c>
      <c r="H120">
        <v>0</v>
      </c>
      <c r="I120" s="21">
        <v>0.25</v>
      </c>
      <c r="J120" s="16">
        <v>0</v>
      </c>
      <c r="K120" s="2">
        <v>0</v>
      </c>
      <c r="L120" s="2">
        <f t="shared" si="32"/>
        <v>0</v>
      </c>
      <c r="M120" s="16">
        <v>1</v>
      </c>
      <c r="N120">
        <v>1</v>
      </c>
      <c r="O120" s="2">
        <f t="shared" si="33"/>
        <v>0</v>
      </c>
      <c r="P120" s="16">
        <v>1</v>
      </c>
      <c r="Q120" s="2">
        <v>1</v>
      </c>
      <c r="R120" s="2">
        <f t="shared" si="34"/>
        <v>0</v>
      </c>
      <c r="S120" s="2">
        <v>1</v>
      </c>
      <c r="T120" s="2">
        <v>1</v>
      </c>
      <c r="U120">
        <f t="shared" si="35"/>
        <v>0</v>
      </c>
      <c r="V120" s="7">
        <v>3</v>
      </c>
      <c r="W120" s="7">
        <v>3</v>
      </c>
      <c r="X120" s="2">
        <f t="shared" si="36"/>
        <v>0</v>
      </c>
      <c r="Y120" s="16">
        <v>0</v>
      </c>
      <c r="Z120" s="2">
        <v>0</v>
      </c>
      <c r="AA120" s="11">
        <f t="shared" si="37"/>
        <v>0</v>
      </c>
      <c r="AB120" s="2">
        <v>3</v>
      </c>
      <c r="AC120" s="2">
        <v>3</v>
      </c>
      <c r="AD120">
        <f t="shared" si="38"/>
        <v>0</v>
      </c>
      <c r="AE120" s="2">
        <v>3</v>
      </c>
      <c r="AF120" s="2">
        <v>3</v>
      </c>
      <c r="AG120" s="2">
        <f t="shared" si="39"/>
        <v>0</v>
      </c>
      <c r="AH120" s="2">
        <v>2</v>
      </c>
      <c r="AI120" s="2">
        <v>2</v>
      </c>
      <c r="AJ120">
        <f t="shared" si="40"/>
        <v>0</v>
      </c>
      <c r="AK120" s="2">
        <v>2</v>
      </c>
      <c r="AL120" s="2">
        <v>2</v>
      </c>
      <c r="AM120">
        <f t="shared" si="41"/>
        <v>0</v>
      </c>
      <c r="AN120" s="16">
        <v>1</v>
      </c>
      <c r="AO120" s="2">
        <v>1</v>
      </c>
      <c r="AP120">
        <f t="shared" si="42"/>
        <v>0</v>
      </c>
      <c r="AQ120" s="2">
        <v>0</v>
      </c>
      <c r="AR120" s="2">
        <v>0</v>
      </c>
      <c r="AS120" s="2">
        <f t="shared" si="43"/>
        <v>0</v>
      </c>
      <c r="AT120" s="2">
        <v>1</v>
      </c>
      <c r="AU120" s="2">
        <v>1</v>
      </c>
      <c r="AV120">
        <f t="shared" si="44"/>
        <v>0</v>
      </c>
      <c r="AW120" s="2">
        <v>1</v>
      </c>
      <c r="AX120" s="2">
        <v>1</v>
      </c>
      <c r="AY120" s="2">
        <f t="shared" si="45"/>
        <v>0</v>
      </c>
      <c r="AZ120" s="2">
        <v>1</v>
      </c>
      <c r="BA120" s="2">
        <v>1</v>
      </c>
      <c r="BB120" s="14">
        <f t="shared" si="46"/>
        <v>0</v>
      </c>
      <c r="BC120" s="2">
        <v>2</v>
      </c>
      <c r="BD120" s="2">
        <v>2</v>
      </c>
      <c r="BE120" s="2">
        <f t="shared" si="47"/>
        <v>0</v>
      </c>
    </row>
    <row r="121" spans="1:57" x14ac:dyDescent="0.25">
      <c r="A121" s="5">
        <v>215</v>
      </c>
      <c r="B121" t="s">
        <v>119</v>
      </c>
      <c r="C121" s="7">
        <v>1.81</v>
      </c>
      <c r="D121" s="2">
        <v>18</v>
      </c>
      <c r="E121" t="s">
        <v>33</v>
      </c>
      <c r="F121" t="s">
        <v>25</v>
      </c>
      <c r="G121" t="s">
        <v>157</v>
      </c>
      <c r="H121">
        <v>0</v>
      </c>
      <c r="I121" s="21">
        <v>0.75</v>
      </c>
      <c r="J121" s="16">
        <v>1</v>
      </c>
      <c r="K121" s="2">
        <v>1</v>
      </c>
      <c r="L121" s="2">
        <f t="shared" si="32"/>
        <v>0</v>
      </c>
      <c r="M121" s="16">
        <v>2</v>
      </c>
      <c r="N121">
        <v>2</v>
      </c>
      <c r="O121" s="2">
        <f t="shared" si="33"/>
        <v>0</v>
      </c>
      <c r="P121" s="16">
        <v>2</v>
      </c>
      <c r="Q121" s="2">
        <v>2</v>
      </c>
      <c r="R121" s="2">
        <f t="shared" si="34"/>
        <v>0</v>
      </c>
      <c r="S121" s="2">
        <v>6</v>
      </c>
      <c r="T121" s="2">
        <v>6</v>
      </c>
      <c r="U121">
        <f t="shared" si="35"/>
        <v>0</v>
      </c>
      <c r="V121" s="7">
        <v>3</v>
      </c>
      <c r="W121" s="7">
        <v>3</v>
      </c>
      <c r="X121" s="2">
        <f t="shared" si="36"/>
        <v>0</v>
      </c>
      <c r="Y121" s="16">
        <v>0</v>
      </c>
      <c r="Z121" s="2">
        <v>0</v>
      </c>
      <c r="AA121" s="11">
        <f t="shared" si="37"/>
        <v>0</v>
      </c>
      <c r="AB121" s="2">
        <v>5</v>
      </c>
      <c r="AC121" s="2">
        <v>5</v>
      </c>
      <c r="AD121">
        <f t="shared" si="38"/>
        <v>0</v>
      </c>
      <c r="AE121" s="2">
        <v>2</v>
      </c>
      <c r="AF121" s="2">
        <v>2</v>
      </c>
      <c r="AG121" s="2">
        <f t="shared" si="39"/>
        <v>0</v>
      </c>
      <c r="AH121" s="2">
        <v>4</v>
      </c>
      <c r="AI121" s="2">
        <v>4</v>
      </c>
      <c r="AJ121">
        <f t="shared" si="40"/>
        <v>0</v>
      </c>
      <c r="AK121" s="2">
        <v>0</v>
      </c>
      <c r="AL121" s="2">
        <v>0</v>
      </c>
      <c r="AM121">
        <f t="shared" si="41"/>
        <v>0</v>
      </c>
      <c r="AN121" s="16">
        <v>1</v>
      </c>
      <c r="AO121" s="2">
        <v>1</v>
      </c>
      <c r="AP121">
        <f t="shared" si="42"/>
        <v>0</v>
      </c>
      <c r="AQ121" s="2">
        <v>0</v>
      </c>
      <c r="AR121" s="2">
        <v>0</v>
      </c>
      <c r="AS121" s="2">
        <f t="shared" si="43"/>
        <v>0</v>
      </c>
      <c r="AT121" s="2">
        <v>1</v>
      </c>
      <c r="AU121" s="2">
        <v>1</v>
      </c>
      <c r="AV121">
        <f t="shared" si="44"/>
        <v>0</v>
      </c>
      <c r="AW121" s="2">
        <v>2</v>
      </c>
      <c r="AX121" s="2">
        <v>2</v>
      </c>
      <c r="AY121" s="2">
        <f t="shared" si="45"/>
        <v>0</v>
      </c>
      <c r="AZ121" s="2">
        <v>0</v>
      </c>
      <c r="BA121" s="2">
        <v>0</v>
      </c>
      <c r="BB121" s="14">
        <f t="shared" si="46"/>
        <v>0</v>
      </c>
      <c r="BC121" s="2">
        <v>2</v>
      </c>
      <c r="BD121" s="2">
        <v>2</v>
      </c>
      <c r="BE121" s="2">
        <f t="shared" si="47"/>
        <v>0</v>
      </c>
    </row>
    <row r="122" spans="1:57" x14ac:dyDescent="0.25">
      <c r="A122" s="5">
        <v>216</v>
      </c>
      <c r="B122" t="s">
        <v>9</v>
      </c>
      <c r="C122">
        <v>1.61</v>
      </c>
      <c r="D122" s="2">
        <v>66</v>
      </c>
      <c r="E122" t="s">
        <v>24</v>
      </c>
      <c r="F122" t="s">
        <v>28</v>
      </c>
      <c r="G122" t="s">
        <v>157</v>
      </c>
      <c r="H122">
        <v>0</v>
      </c>
      <c r="I122" s="21">
        <v>0.5</v>
      </c>
      <c r="J122" s="16">
        <v>2</v>
      </c>
      <c r="K122" s="2">
        <v>2</v>
      </c>
      <c r="L122" s="2">
        <f t="shared" ref="L122:L126" si="49">K122-J122</f>
        <v>0</v>
      </c>
      <c r="M122" s="16">
        <v>0</v>
      </c>
      <c r="N122">
        <v>0</v>
      </c>
      <c r="O122" s="2">
        <f t="shared" ref="O122:O126" si="50">N122-M122</f>
        <v>0</v>
      </c>
      <c r="P122" s="16">
        <v>0</v>
      </c>
      <c r="Q122" s="2">
        <v>0</v>
      </c>
      <c r="R122" s="2">
        <f t="shared" ref="R122:R126" si="51">Q122-P122</f>
        <v>0</v>
      </c>
      <c r="S122" s="2">
        <v>2</v>
      </c>
      <c r="T122" s="2">
        <v>2</v>
      </c>
      <c r="U122">
        <f t="shared" ref="U122:U126" si="52">T122-S122</f>
        <v>0</v>
      </c>
      <c r="V122" s="7">
        <v>3</v>
      </c>
      <c r="W122" s="7">
        <v>3</v>
      </c>
      <c r="X122" s="2">
        <f t="shared" ref="X122:X125" si="53">W122-V122</f>
        <v>0</v>
      </c>
      <c r="Y122" s="16">
        <v>0</v>
      </c>
      <c r="Z122" s="2">
        <v>0</v>
      </c>
      <c r="AA122" s="11">
        <f t="shared" ref="AA122:AA126" si="54">Z122-Y122</f>
        <v>0</v>
      </c>
      <c r="AB122" s="2">
        <v>2</v>
      </c>
      <c r="AC122" s="2">
        <v>2</v>
      </c>
      <c r="AD122">
        <f t="shared" ref="AD122:AD126" si="55">AC122-AB122</f>
        <v>0</v>
      </c>
      <c r="AE122" s="2">
        <v>1</v>
      </c>
      <c r="AF122" s="2">
        <v>1</v>
      </c>
      <c r="AG122" s="2">
        <f t="shared" ref="AG122:AG126" si="56">AF122-AE122</f>
        <v>0</v>
      </c>
      <c r="AH122" s="2">
        <v>4</v>
      </c>
      <c r="AI122" s="2">
        <v>4</v>
      </c>
      <c r="AJ122">
        <f t="shared" ref="AJ122:AJ126" si="57">AI122-AH122</f>
        <v>0</v>
      </c>
      <c r="AK122" s="2">
        <v>1</v>
      </c>
      <c r="AL122" s="2">
        <v>1</v>
      </c>
      <c r="AM122">
        <f t="shared" ref="AM122:AM126" si="58">AL122-AK122</f>
        <v>0</v>
      </c>
      <c r="AN122" s="16">
        <v>0</v>
      </c>
      <c r="AO122" s="2">
        <v>0</v>
      </c>
      <c r="AP122">
        <f t="shared" ref="AP122:AP126" si="59">AO122-AN122</f>
        <v>0</v>
      </c>
      <c r="AQ122" s="2">
        <v>0</v>
      </c>
      <c r="AR122" s="2">
        <v>0</v>
      </c>
      <c r="AS122" s="2">
        <f t="shared" ref="AS122:AS126" si="60">AR122-AQ122</f>
        <v>0</v>
      </c>
      <c r="AT122" s="2">
        <v>1</v>
      </c>
      <c r="AU122" s="2">
        <v>1</v>
      </c>
      <c r="AV122">
        <f t="shared" ref="AV122:AV126" si="61">AU122-AT122</f>
        <v>0</v>
      </c>
      <c r="AW122" s="2">
        <v>2</v>
      </c>
      <c r="AX122" s="2">
        <v>2</v>
      </c>
      <c r="AY122" s="2">
        <f t="shared" ref="AY122:AY126" si="62">AX122-AW122</f>
        <v>0</v>
      </c>
      <c r="AZ122" s="2">
        <v>1</v>
      </c>
      <c r="BA122" s="2">
        <v>1</v>
      </c>
      <c r="BB122" s="14">
        <f t="shared" ref="BB122:BB126" si="63">BA122-AZ122</f>
        <v>0</v>
      </c>
      <c r="BC122" s="2">
        <v>3</v>
      </c>
      <c r="BD122" s="2">
        <v>3</v>
      </c>
      <c r="BE122" s="2">
        <f t="shared" ref="BE122:BE126" si="64">BD122-BC122</f>
        <v>0</v>
      </c>
    </row>
    <row r="123" spans="1:57" x14ac:dyDescent="0.25">
      <c r="A123" s="5">
        <v>217</v>
      </c>
      <c r="B123" t="s">
        <v>13</v>
      </c>
      <c r="C123">
        <v>-0.04</v>
      </c>
      <c r="D123" s="2">
        <v>135</v>
      </c>
      <c r="E123" t="s">
        <v>34</v>
      </c>
      <c r="F123" t="s">
        <v>27</v>
      </c>
      <c r="G123" t="s">
        <v>157</v>
      </c>
      <c r="H123">
        <v>0</v>
      </c>
      <c r="I123" s="21">
        <v>0.25</v>
      </c>
      <c r="J123" s="16">
        <v>0</v>
      </c>
      <c r="K123" s="2">
        <v>0</v>
      </c>
      <c r="L123" s="2">
        <f t="shared" si="49"/>
        <v>0</v>
      </c>
      <c r="M123" s="16">
        <v>2</v>
      </c>
      <c r="N123">
        <v>2</v>
      </c>
      <c r="O123" s="2">
        <f t="shared" si="50"/>
        <v>0</v>
      </c>
      <c r="P123" s="16">
        <v>2</v>
      </c>
      <c r="Q123" s="2">
        <v>2</v>
      </c>
      <c r="R123" s="2">
        <f t="shared" si="51"/>
        <v>0</v>
      </c>
      <c r="S123" s="2">
        <v>1</v>
      </c>
      <c r="T123" s="2">
        <v>1</v>
      </c>
      <c r="U123">
        <f t="shared" si="52"/>
        <v>0</v>
      </c>
      <c r="V123" s="7">
        <v>4</v>
      </c>
      <c r="W123" s="7">
        <v>4</v>
      </c>
      <c r="X123" s="2">
        <f t="shared" si="53"/>
        <v>0</v>
      </c>
      <c r="Y123" s="16">
        <v>3</v>
      </c>
      <c r="Z123" s="2">
        <v>0</v>
      </c>
      <c r="AA123" s="11">
        <f t="shared" si="54"/>
        <v>-3</v>
      </c>
      <c r="AB123" s="2">
        <v>4</v>
      </c>
      <c r="AC123" s="2">
        <v>4</v>
      </c>
      <c r="AD123">
        <f t="shared" si="55"/>
        <v>0</v>
      </c>
      <c r="AE123" s="2">
        <v>0</v>
      </c>
      <c r="AF123" s="2">
        <v>0</v>
      </c>
      <c r="AG123" s="2">
        <f t="shared" si="56"/>
        <v>0</v>
      </c>
      <c r="AH123" s="2">
        <v>3</v>
      </c>
      <c r="AI123" s="2">
        <v>3</v>
      </c>
      <c r="AJ123">
        <f t="shared" si="57"/>
        <v>0</v>
      </c>
      <c r="AK123" s="2">
        <v>2</v>
      </c>
      <c r="AL123" s="2">
        <v>1</v>
      </c>
      <c r="AM123" s="25">
        <f t="shared" si="58"/>
        <v>-1</v>
      </c>
      <c r="AN123" s="16">
        <v>2</v>
      </c>
      <c r="AO123" s="2">
        <v>2</v>
      </c>
      <c r="AP123">
        <f t="shared" si="59"/>
        <v>0</v>
      </c>
      <c r="AQ123" s="2">
        <v>1</v>
      </c>
      <c r="AR123" s="2">
        <v>1</v>
      </c>
      <c r="AS123" s="2">
        <f t="shared" si="60"/>
        <v>0</v>
      </c>
      <c r="AT123" s="2">
        <v>1</v>
      </c>
      <c r="AU123" s="2">
        <v>1</v>
      </c>
      <c r="AV123">
        <f t="shared" si="61"/>
        <v>0</v>
      </c>
      <c r="AW123" s="2">
        <v>2</v>
      </c>
      <c r="AX123" s="2">
        <v>1</v>
      </c>
      <c r="AY123" s="24">
        <f t="shared" si="62"/>
        <v>-1</v>
      </c>
      <c r="AZ123" s="2">
        <v>1</v>
      </c>
      <c r="BA123" s="2">
        <v>1</v>
      </c>
      <c r="BB123" s="14">
        <f t="shared" si="63"/>
        <v>0</v>
      </c>
      <c r="BC123" s="2">
        <v>1</v>
      </c>
      <c r="BD123" s="2">
        <v>2</v>
      </c>
      <c r="BE123" s="24">
        <f t="shared" si="64"/>
        <v>1</v>
      </c>
    </row>
    <row r="124" spans="1:57" x14ac:dyDescent="0.25">
      <c r="A124" s="5">
        <v>218</v>
      </c>
      <c r="B124" t="s">
        <v>13</v>
      </c>
      <c r="C124">
        <v>-0.04</v>
      </c>
      <c r="D124" s="2">
        <v>137</v>
      </c>
      <c r="E124" t="s">
        <v>34</v>
      </c>
      <c r="F124" t="s">
        <v>25</v>
      </c>
      <c r="G124" t="s">
        <v>157</v>
      </c>
      <c r="H124">
        <v>0</v>
      </c>
      <c r="I124" s="21">
        <v>0.5</v>
      </c>
      <c r="J124" s="16">
        <v>0</v>
      </c>
      <c r="K124" s="2">
        <v>0</v>
      </c>
      <c r="L124" s="2">
        <f t="shared" si="49"/>
        <v>0</v>
      </c>
      <c r="M124" s="16">
        <v>2</v>
      </c>
      <c r="N124">
        <v>2</v>
      </c>
      <c r="O124" s="2">
        <f t="shared" si="50"/>
        <v>0</v>
      </c>
      <c r="P124" s="16">
        <v>2</v>
      </c>
      <c r="Q124" s="2">
        <v>2</v>
      </c>
      <c r="R124" s="2">
        <f t="shared" si="51"/>
        <v>0</v>
      </c>
      <c r="S124" s="2">
        <v>1</v>
      </c>
      <c r="T124" s="2">
        <v>1</v>
      </c>
      <c r="U124">
        <f t="shared" si="52"/>
        <v>0</v>
      </c>
      <c r="V124" s="7">
        <v>2</v>
      </c>
      <c r="W124" s="7">
        <v>2</v>
      </c>
      <c r="X124" s="2">
        <f t="shared" si="53"/>
        <v>0</v>
      </c>
      <c r="Y124" s="16">
        <v>0</v>
      </c>
      <c r="Z124" s="2">
        <v>0</v>
      </c>
      <c r="AA124" s="11">
        <f t="shared" si="54"/>
        <v>0</v>
      </c>
      <c r="AB124" s="2">
        <v>2</v>
      </c>
      <c r="AC124" s="2">
        <v>2</v>
      </c>
      <c r="AD124">
        <f t="shared" si="55"/>
        <v>0</v>
      </c>
      <c r="AE124" s="2">
        <v>0</v>
      </c>
      <c r="AF124" s="2">
        <v>0</v>
      </c>
      <c r="AG124" s="2">
        <f t="shared" si="56"/>
        <v>0</v>
      </c>
      <c r="AH124" s="2">
        <v>3</v>
      </c>
      <c r="AI124" s="2">
        <v>3</v>
      </c>
      <c r="AJ124">
        <f t="shared" si="57"/>
        <v>0</v>
      </c>
      <c r="AK124" s="2">
        <v>3</v>
      </c>
      <c r="AL124" s="2">
        <v>1</v>
      </c>
      <c r="AM124" s="25">
        <f t="shared" si="58"/>
        <v>-2</v>
      </c>
      <c r="AN124" s="16">
        <v>2</v>
      </c>
      <c r="AO124" s="2">
        <v>2</v>
      </c>
      <c r="AP124">
        <f t="shared" si="59"/>
        <v>0</v>
      </c>
      <c r="AQ124" s="2">
        <v>1</v>
      </c>
      <c r="AR124" s="2">
        <v>1</v>
      </c>
      <c r="AS124" s="2">
        <f t="shared" si="60"/>
        <v>0</v>
      </c>
      <c r="AT124" s="2">
        <v>1</v>
      </c>
      <c r="AU124" s="2">
        <v>1</v>
      </c>
      <c r="AV124">
        <f t="shared" si="61"/>
        <v>0</v>
      </c>
      <c r="AW124" s="2">
        <v>2</v>
      </c>
      <c r="AX124" s="2">
        <v>2</v>
      </c>
      <c r="AY124" s="2">
        <f t="shared" si="62"/>
        <v>0</v>
      </c>
      <c r="AZ124" s="2">
        <v>0</v>
      </c>
      <c r="BA124" s="2">
        <v>0</v>
      </c>
      <c r="BB124" s="14">
        <f t="shared" si="63"/>
        <v>0</v>
      </c>
      <c r="BC124" s="2">
        <v>3</v>
      </c>
      <c r="BD124" s="2">
        <v>2</v>
      </c>
      <c r="BE124" s="24">
        <f t="shared" si="64"/>
        <v>-1</v>
      </c>
    </row>
    <row r="125" spans="1:57" x14ac:dyDescent="0.25">
      <c r="A125" s="5">
        <v>219</v>
      </c>
      <c r="B125" t="s">
        <v>13</v>
      </c>
      <c r="C125">
        <v>-0.04</v>
      </c>
      <c r="D125" s="2">
        <v>135</v>
      </c>
      <c r="E125" t="s">
        <v>34</v>
      </c>
      <c r="F125" t="s">
        <v>25</v>
      </c>
      <c r="G125" t="s">
        <v>157</v>
      </c>
      <c r="H125">
        <v>0</v>
      </c>
      <c r="I125" s="21">
        <v>0.5</v>
      </c>
      <c r="J125" s="16">
        <v>1</v>
      </c>
      <c r="K125" s="2">
        <v>1</v>
      </c>
      <c r="L125" s="2">
        <f t="shared" si="49"/>
        <v>0</v>
      </c>
      <c r="M125" s="16">
        <v>2</v>
      </c>
      <c r="N125">
        <v>2</v>
      </c>
      <c r="O125" s="2">
        <f t="shared" si="50"/>
        <v>0</v>
      </c>
      <c r="P125" s="16">
        <v>2</v>
      </c>
      <c r="Q125" s="2">
        <v>2</v>
      </c>
      <c r="R125" s="2">
        <f t="shared" si="51"/>
        <v>0</v>
      </c>
      <c r="S125" s="2">
        <v>2</v>
      </c>
      <c r="T125" s="2">
        <v>2</v>
      </c>
      <c r="U125">
        <f t="shared" si="52"/>
        <v>0</v>
      </c>
      <c r="V125" s="7">
        <v>2</v>
      </c>
      <c r="W125" s="7">
        <v>3</v>
      </c>
      <c r="X125" s="24">
        <f t="shared" si="53"/>
        <v>1</v>
      </c>
      <c r="Y125" s="16">
        <v>0</v>
      </c>
      <c r="Z125" s="2">
        <v>0</v>
      </c>
      <c r="AA125" s="11">
        <f t="shared" si="54"/>
        <v>0</v>
      </c>
      <c r="AB125" s="2">
        <v>1</v>
      </c>
      <c r="AC125" s="2">
        <v>1</v>
      </c>
      <c r="AD125">
        <f t="shared" si="55"/>
        <v>0</v>
      </c>
      <c r="AE125" s="2">
        <v>2</v>
      </c>
      <c r="AF125" s="2">
        <v>2</v>
      </c>
      <c r="AG125" s="2">
        <f t="shared" si="56"/>
        <v>0</v>
      </c>
      <c r="AH125" s="2">
        <v>4</v>
      </c>
      <c r="AI125" s="2">
        <v>4</v>
      </c>
      <c r="AJ125">
        <f t="shared" si="57"/>
        <v>0</v>
      </c>
      <c r="AK125" s="2">
        <v>0</v>
      </c>
      <c r="AL125" s="2">
        <v>0</v>
      </c>
      <c r="AM125">
        <f t="shared" si="58"/>
        <v>0</v>
      </c>
      <c r="AN125" s="16">
        <v>1</v>
      </c>
      <c r="AO125" s="2">
        <v>1</v>
      </c>
      <c r="AP125">
        <f t="shared" si="59"/>
        <v>0</v>
      </c>
      <c r="AQ125" s="2">
        <v>0</v>
      </c>
      <c r="AR125" s="2">
        <v>0</v>
      </c>
      <c r="AS125" s="2">
        <f t="shared" si="60"/>
        <v>0</v>
      </c>
      <c r="AT125" s="2">
        <v>1</v>
      </c>
      <c r="AU125" s="2">
        <v>1</v>
      </c>
      <c r="AV125">
        <f t="shared" si="61"/>
        <v>0</v>
      </c>
      <c r="AW125" s="2">
        <v>2</v>
      </c>
      <c r="AX125" s="2">
        <v>2</v>
      </c>
      <c r="AY125" s="2">
        <f t="shared" si="62"/>
        <v>0</v>
      </c>
      <c r="AZ125" s="2">
        <v>0</v>
      </c>
      <c r="BA125" s="2">
        <v>0</v>
      </c>
      <c r="BB125" s="14">
        <f t="shared" si="63"/>
        <v>0</v>
      </c>
      <c r="BC125" s="2">
        <v>2</v>
      </c>
      <c r="BD125" s="2">
        <v>2</v>
      </c>
      <c r="BE125" s="2">
        <f t="shared" si="64"/>
        <v>0</v>
      </c>
    </row>
    <row r="126" spans="1:57" x14ac:dyDescent="0.25">
      <c r="A126" s="5">
        <v>221</v>
      </c>
      <c r="B126" t="s">
        <v>156</v>
      </c>
      <c r="C126">
        <v>1.47</v>
      </c>
      <c r="D126" s="2">
        <v>9</v>
      </c>
      <c r="E126" t="s">
        <v>153</v>
      </c>
      <c r="F126" t="s">
        <v>25</v>
      </c>
      <c r="G126" t="s">
        <v>157</v>
      </c>
      <c r="H126">
        <v>0</v>
      </c>
      <c r="I126" s="21">
        <v>0.25</v>
      </c>
      <c r="J126" s="16">
        <v>1</v>
      </c>
      <c r="K126" s="2">
        <v>1</v>
      </c>
      <c r="L126" s="2">
        <f t="shared" si="49"/>
        <v>0</v>
      </c>
      <c r="M126" s="16">
        <v>0</v>
      </c>
      <c r="N126" s="16">
        <v>0</v>
      </c>
      <c r="O126" s="2">
        <f t="shared" si="50"/>
        <v>0</v>
      </c>
      <c r="P126" s="16">
        <v>0</v>
      </c>
      <c r="Q126" s="2">
        <v>0</v>
      </c>
      <c r="R126" s="2">
        <f t="shared" si="51"/>
        <v>0</v>
      </c>
      <c r="S126" s="2">
        <v>1</v>
      </c>
      <c r="T126" s="2">
        <v>1</v>
      </c>
      <c r="U126">
        <f t="shared" si="52"/>
        <v>0</v>
      </c>
      <c r="X126" s="2"/>
      <c r="Y126" s="16">
        <v>0</v>
      </c>
      <c r="Z126" s="2">
        <v>0</v>
      </c>
      <c r="AA126" s="11">
        <f t="shared" si="54"/>
        <v>0</v>
      </c>
      <c r="AB126" s="2">
        <v>2</v>
      </c>
      <c r="AC126" s="2">
        <v>2</v>
      </c>
      <c r="AD126">
        <f t="shared" si="55"/>
        <v>0</v>
      </c>
      <c r="AE126" s="2">
        <v>2</v>
      </c>
      <c r="AF126" s="2">
        <v>2</v>
      </c>
      <c r="AG126" s="2">
        <f t="shared" si="56"/>
        <v>0</v>
      </c>
      <c r="AH126" s="2">
        <v>4</v>
      </c>
      <c r="AI126" s="2">
        <v>4</v>
      </c>
      <c r="AJ126">
        <f t="shared" si="57"/>
        <v>0</v>
      </c>
      <c r="AK126" s="2">
        <v>2</v>
      </c>
      <c r="AL126" s="2">
        <v>2</v>
      </c>
      <c r="AM126">
        <f t="shared" si="58"/>
        <v>0</v>
      </c>
      <c r="AN126" s="16">
        <v>3</v>
      </c>
      <c r="AO126" s="2">
        <v>3</v>
      </c>
      <c r="AP126">
        <f t="shared" si="59"/>
        <v>0</v>
      </c>
      <c r="AQ126" s="2">
        <v>3</v>
      </c>
      <c r="AR126" s="2">
        <v>3</v>
      </c>
      <c r="AS126" s="2">
        <f t="shared" si="60"/>
        <v>0</v>
      </c>
      <c r="AT126" s="2">
        <v>2</v>
      </c>
      <c r="AU126" s="2">
        <v>2</v>
      </c>
      <c r="AV126">
        <f t="shared" si="61"/>
        <v>0</v>
      </c>
      <c r="AW126" s="2">
        <v>1</v>
      </c>
      <c r="AX126" s="2">
        <v>1</v>
      </c>
      <c r="AY126" s="2">
        <f t="shared" si="62"/>
        <v>0</v>
      </c>
      <c r="AZ126" s="2">
        <v>0</v>
      </c>
      <c r="BA126" s="2">
        <v>0</v>
      </c>
      <c r="BB126" s="14">
        <f t="shared" si="63"/>
        <v>0</v>
      </c>
      <c r="BC126" s="2">
        <v>1</v>
      </c>
      <c r="BD126" s="2">
        <v>1</v>
      </c>
      <c r="BE126" s="2">
        <f t="shared" si="64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17A21884C7904D94FAE8E78F6791C9" ma:contentTypeVersion="14" ma:contentTypeDescription="Create a new document." ma:contentTypeScope="" ma:versionID="c8f0ea01bae9bbbcf3e04c78f0d3bfb1">
  <xsd:schema xmlns:xsd="http://www.w3.org/2001/XMLSchema" xmlns:xs="http://www.w3.org/2001/XMLSchema" xmlns:p="http://schemas.microsoft.com/office/2006/metadata/properties" xmlns:ns3="2b7eb747-fbb4-4328-b123-7b92e8430e97" xmlns:ns4="c8f38e00-0858-4873-9dd9-b62711104405" targetNamespace="http://schemas.microsoft.com/office/2006/metadata/properties" ma:root="true" ma:fieldsID="27e4ba63324dd816881ea373476538be" ns3:_="" ns4:_="">
    <xsd:import namespace="2b7eb747-fbb4-4328-b123-7b92e8430e97"/>
    <xsd:import namespace="c8f38e00-0858-4873-9dd9-b627111044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eb747-fbb4-4328-b123-7b92e8430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38e00-0858-4873-9dd9-b62711104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72FF9-3F36-4C83-B74D-E410CDCD09A9}">
  <ds:schemaRefs>
    <ds:schemaRef ds:uri="http://purl.org/dc/terms/"/>
    <ds:schemaRef ds:uri="2b7eb747-fbb4-4328-b123-7b92e8430e97"/>
    <ds:schemaRef ds:uri="http://purl.org/dc/dcmitype/"/>
    <ds:schemaRef ds:uri="http://schemas.microsoft.com/office/infopath/2007/PartnerControls"/>
    <ds:schemaRef ds:uri="c8f38e00-0858-4873-9dd9-b6271110440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AC2B8D-9853-4078-B2BD-FD449549CE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6A44D-21BE-4703-AB63-E473AC920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eb747-fbb4-4328-b123-7b92e8430e97"/>
    <ds:schemaRef ds:uri="c8f38e00-0858-4873-9dd9-b62711104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codesheet</vt:lpstr>
      <vt:lpstr>datasheet</vt:lpstr>
      <vt:lpstr>Sample description</vt:lpstr>
      <vt:lpstr>chi_control</vt:lpstr>
      <vt:lpstr>chi_control1</vt:lpstr>
      <vt:lpstr>chi_control2</vt:lpstr>
      <vt:lpstr>datasheet_cyclone</vt:lpstr>
      <vt:lpstr>datasheet_bleach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2023-11-13T21:58:12Z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0x010100C517A21884C7904D94FAE8E78F6791C9</vt:lpwstr>
  </property>
</Properties>
</file>